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<sst xmlns="http://schemas.openxmlformats.org/spreadsheetml/2006/main" count="2993" uniqueCount="2081">
  <si>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</si>
  <si>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</si>
  <si>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</si>
  <si>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</si>
  <si>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</si>
  <si>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</si>
  <si>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</si>
  <si>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</si>
  <si>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</si>
  <si>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</si>
  <si>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</si>
  <si>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</si>
  <si>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</si>
  <si>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</si>
  <si>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</si>
  <si>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</si>
  <si>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</si>
  <si>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</si>
  <si>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</si>
  <si>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</si>
  <si>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</si>
  <si>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</si>
  <si>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</si>
  <si>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</si>
  <si>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</si>
  <si>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</si>
  <si>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</si>
  <si>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</si>
  <si>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</si>
  <si>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</si>
  <si>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</si>
  <si>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</si>
  <si>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</si>
  <si>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</si>
  <si>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</si>
  <si>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</si>
  <si>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</si>
  <si>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</si>
  <si>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</si>
  <si>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</si>
  <si>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</si>
  <si>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</si>
  <si>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</si>
  <si>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</si>
  <si>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</si>
  <si>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</si>
  <si>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</si>
  <si>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</si>
  <si>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</si>
  <si>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</si>
  <si>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</si>
  <si>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</si>
  <si>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</si>
  <si>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</si>
  <si>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</si>
  <si>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</si>
  <si>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</si>
  <si>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</si>
  <si>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</si>
  <si>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</si>
  <si>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</si>
  <si>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</si>
  <si>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</si>
  <si>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</si>
  <si>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</si>
  <si>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</si>
  <si>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</si>
  <si>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</si>
  <si>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</si>
  <si>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</si>
  <si>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</si>
  <si>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</si>
  <si>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</si>
  <si>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</si>
  <si>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</si>
  <si>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</si>
  <si>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</si>
  <si>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</si>
  <si>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</si>
  <si>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</si>
  <si>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</si>
  <si>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</si>
  <si>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</si>
  <si>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</si>
  <si>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</si>
  <si>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</si>
  <si>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</si>
  <si>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</si>
  <si>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</si>
  <si>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</si>
  <si>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</si>
  <si>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</si>
  <si>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</si>
  <si>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</si>
  <si>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</si>
  <si>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</si>
  <si>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</si>
  <si>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</si>
  <si>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</si>
  <si>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</si>
  <si>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</si>
  <si>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</si>
  <si>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</si>
  <si>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</si>
  <si>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</si>
  <si>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</si>
  <si>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</si>
  <si>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</si>
  <si>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</si>
  <si>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</si>
  <si>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</si>
  <si>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</si>
  <si>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</si>
  <si>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</si>
  <si>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</si>
  <si>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</si>
  <si>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</si>
  <si>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</si>
  <si>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</si>
  <si>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</si>
  <si>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</si>
  <si>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</si>
  <si>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</si>
  <si>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</si>
  <si>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</si>
  <si>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</si>
  <si>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</si>
  <si>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</si>
  <si>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</si>
  <si>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</si>
  <si>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</si>
  <si>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</si>
  <si>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</si>
  <si>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</si>
  <si>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</si>
  <si>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</si>
  <si>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</si>
  <si>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</si>
  <si>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</si>
  <si>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</si>
  <si>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</si>
  <si>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</si>
  <si>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</si>
  <si>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</si>
  <si>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</si>
  <si>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</si>
  <si>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</si>
  <si>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</si>
  <si>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</si>
  <si>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</si>
  <si>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</si>
  <si>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</si>
  <si>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</si>
  <si>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</si>
  <si>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</si>
  <si>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</si>
  <si>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</si>
  <si>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</si>
  <si>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</si>
  <si>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</si>
  <si>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</si>
  <si>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</si>
  <si>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</si>
  <si>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</si>
  <si>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</si>
  <si>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</si>
  <si>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</si>
  <si>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</si>
  <si>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</si>
  <si>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</si>
  <si>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</si>
  <si>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</si>
  <si>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</si>
  <si>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</si>
  <si>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</si>
  <si>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</si>
  <si>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</si>
  <si>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</si>
  <si>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</si>
  <si>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</si>
  <si>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</si>
  <si>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</si>
  <si>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</si>
  <si>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</si>
  <si>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</si>
  <si>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</si>
  <si>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</si>
  <si>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</si>
  <si>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</si>
  <si>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</si>
  <si>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</si>
  <si>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</si>
  <si>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</si>
  <si>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</si>
  <si>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</si>
  <si>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</si>
  <si>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</si>
  <si>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</si>
  <si>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</si>
  <si>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</si>
  <si>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</si>
  <si>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</si>
  <si>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</si>
  <si>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</si>
  <si>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</si>
  <si>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</si>
  <si>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</si>
  <si>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</si>
  <si>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</si>
  <si>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</si>
  <si>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</si>
  <si>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</si>
  <si>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</si>
  <si>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</si>
  <si>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</si>
  <si>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</si>
  <si>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</si>
  <si>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</si>
  <si>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</si>
  <si>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</si>
  <si>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</si>
  <si>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</si>
  <si>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</si>
  <si>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</si>
  <si>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</si>
  <si>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</si>
  <si>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</si>
  <si>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</si>
  <si>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</si>
  <si>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</si>
  <si>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</si>
  <si>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</si>
  <si>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</si>
  <si>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</si>
  <si>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</si>
  <si>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</si>
  <si>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</si>
  <si>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</si>
  <si>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</si>
  <si>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</si>
  <si>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</si>
  <si>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</si>
  <si>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</si>
  <si>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</si>
  <si>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</si>
  <si>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</si>
  <si>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</si>
  <si>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</si>
  <si>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</si>
  <si>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</si>
  <si>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</si>
  <si>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</si>
  <si>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</si>
  <si>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</si>
  <si>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</si>
  <si>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</si>
  <si>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</si>
  <si>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</si>
  <si>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</si>
  <si>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</si>
  <si>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</si>
  <si>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</si>
  <si>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</si>
  <si>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</si>
  <si>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</si>
  <si>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</si>
  <si>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</si>
  <si>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</si>
  <si>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</si>
  <si>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</si>
  <si>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</si>
  <si>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</si>
  <si>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</si>
  <si>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</si>
  <si>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</si>
  <si>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</si>
  <si>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</si>
  <si>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</si>
  <si>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</si>
  <si>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</si>
  <si>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</si>
  <si>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</si>
  <si>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</si>
  <si>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</si>
  <si>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</si>
  <si>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</si>
  <si>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</si>
  <si>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</si>
  <si>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</si>
  <si>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</si>
  <si>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</si>
  <si>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</si>
  <si>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</si>
  <si>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</si>
  <si>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</si>
  <si>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</si>
  <si>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</si>
  <si>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</si>
  <si>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</si>
  <si>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</si>
  <si>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</si>
  <si>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</si>
  <si>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</si>
  <si>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</si>
  <si>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</si>
  <si>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</si>
  <si>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</si>
  <si>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</si>
  <si>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</si>
  <si>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</si>
  <si>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</si>
  <si>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</si>
  <si>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</si>
  <si>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</si>
  <si>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</si>
  <si>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</si>
  <si>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</si>
  <si>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</si>
  <si>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</si>
  <si>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</si>
  <si>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</si>
  <si>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</si>
  <si>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</si>
  <si>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</si>
  <si>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</si>
  <si>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</si>
  <si>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</si>
  <si>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</si>
  <si>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</si>
  <si>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</si>
  <si>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</si>
  <si>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</si>
  <si>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</si>
  <si>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</si>
  <si>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</si>
  <si>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</si>
  <si>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</si>
  <si>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</si>
  <si>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</si>
  <si>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</si>
  <si>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</si>
  <si>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</si>
  <si>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</si>
  <si>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</si>
  <si>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</si>
  <si>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</si>
  <si>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</si>
  <si>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</si>
  <si>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</si>
  <si>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</si>
  <si>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</si>
  <si>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</si>
  <si>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</si>
  <si>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</si>
  <si>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</si>
  <si>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</si>
  <si>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</si>
  <si>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</si>
  <si>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</si>
  <si>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</si>
  <si>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</si>
  <si>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</si>
  <si>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</si>
  <si>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</si>
  <si>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</si>
  <si>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</si>
  <si>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</si>
  <si>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</si>
  <si>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</si>
  <si>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</si>
  <si>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</si>
  <si>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</si>
  <si>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</si>
  <si>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</si>
  <si>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</si>
  <si>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</si>
  <si>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</si>
  <si>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</si>
  <si>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</si>
  <si>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</si>
  <si>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</si>
  <si>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</si>
  <si>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</si>
  <si>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</si>
  <si>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</si>
  <si>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</si>
  <si>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</si>
  <si>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</si>
  <si>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</si>
  <si>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</si>
  <si>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</si>
  <si>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</si>
  <si>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</si>
  <si>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</si>
  <si>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</si>
  <si>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</si>
  <si>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</si>
  <si>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</si>
  <si>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</si>
  <si>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</si>
  <si>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</si>
  <si>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</si>
  <si>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</si>
  <si>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</si>
  <si>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</si>
  <si>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</si>
  <si>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</si>
  <si>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</si>
  <si>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</si>
  <si>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</si>
  <si>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</si>
  <si>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</si>
  <si>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</si>
  <si>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</si>
  <si>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</si>
  <si>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</si>
  <si>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</si>
  <si>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</si>
  <si>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</si>
  <si>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</si>
  <si>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</si>
  <si>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</si>
  <si>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</si>
  <si>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</si>
  <si>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</si>
  <si>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</si>
  <si>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</si>
  <si>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</si>
  <si>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</si>
  <si>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</si>
  <si>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</si>
  <si>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</si>
  <si>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</si>
  <si>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</si>
  <si>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</si>
  <si>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</si>
  <si>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</si>
  <si>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</si>
  <si>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</si>
  <si>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</si>
  <si>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</si>
  <si>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</si>
  <si>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</si>
  <si>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</si>
  <si>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</si>
  <si>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</si>
  <si>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</si>
  <si>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</si>
  <si>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</si>
  <si>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</si>
  <si>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</si>
  <si>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</si>
  <si>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</si>
  <si>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</si>
  <si>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</si>
  <si>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</si>
  <si>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</si>
  <si>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</si>
  <si>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</si>
  <si>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</si>
  <si>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</si>
  <si>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</si>
  <si>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</si>
  <si>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</si>
  <si>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</si>
  <si>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</si>
  <si>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</si>
  <si>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</si>
  <si>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</si>
  <si>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</si>
  <si>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</si>
  <si>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</si>
  <si>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</si>
  <si>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</si>
  <si>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</si>
  <si>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</si>
  <si>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</si>
  <si>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</si>
  <si>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</si>
  <si>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</si>
  <si>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</si>
  <si>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</si>
  <si>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</si>
  <si>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</si>
  <si>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</si>
  <si>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</si>
  <si>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</si>
  <si>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</si>
  <si>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</si>
  <si>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</si>
  <si>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</si>
  <si>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</si>
  <si>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</si>
  <si>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</si>
  <si>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</si>
  <si>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</si>
  <si>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</si>
  <si>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</si>
  <si>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</si>
  <si>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</si>
  <si>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</si>
  <si>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</si>
  <si>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</si>
  <si>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</si>
  <si>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</si>
  <si>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</si>
  <si>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</si>
  <si>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</si>
  <si>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</si>
  <si>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</si>
  <si>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</si>
  <si>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</si>
  <si>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</si>
  <si>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</si>
  <si>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</si>
  <si>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</si>
  <si>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</si>
  <si>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</si>
  <si>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</si>
  <si>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</si>
  <si>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</si>
  <si>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</si>
  <si>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</si>
  <si>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</si>
  <si>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</si>
  <si>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</si>
  <si>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</si>
  <si>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</si>
  <si>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</si>
  <si>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</si>
  <si>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</si>
  <si>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</si>
  <si>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</si>
  <si>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</si>
  <si>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</si>
  <si>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</si>
  <si>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</si>
  <si>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</si>
  <si>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</si>
  <si>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</si>
  <si>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</si>
  <si>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</si>
  <si>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</si>
  <si>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</si>
  <si>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</si>
  <si>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</si>
  <si>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</si>
  <si>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</si>
  <si>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</si>
  <si>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</si>
  <si>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</si>
  <si>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</si>
  <si>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</si>
  <si>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</si>
  <si>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</si>
  <si>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</si>
  <si>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</si>
  <si>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</si>
  <si>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</si>
  <si>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</si>
  <si>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</si>
  <si>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</si>
  <si>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</si>
  <si>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</si>
  <si>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</si>
  <si>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</si>
  <si>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</si>
  <si>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</si>
  <si>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</si>
  <si>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</si>
  <si>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</si>
  <si>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</si>
  <si>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</si>
  <si>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</si>
  <si>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</si>
  <si>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</si>
  <si>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</si>
  <si>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</si>
  <si>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</si>
  <si>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</si>
  <si>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</si>
  <si>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</si>
  <si>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</si>
  <si>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</si>
  <si>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</si>
  <si>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</si>
  <si>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</si>
  <si>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</si>
  <si>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</si>
  <si>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</si>
  <si>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</si>
  <si>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</si>
  <si>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</si>
  <si>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</si>
  <si>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</si>
  <si>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</si>
  <si>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</si>
  <si>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</si>
  <si>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</si>
  <si>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</si>
  <si>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</si>
  <si>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</si>
  <si>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</si>
  <si>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</si>
  <si>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</si>
  <si>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</si>
  <si>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</si>
  <si>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</si>
  <si>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</si>
  <si>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</si>
  <si>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</si>
  <si>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</si>
  <si>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</si>
  <si>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</si>
  <si>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</si>
  <si>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</si>
  <si>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</si>
  <si>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</si>
  <si>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</si>
  <si>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</si>
  <si>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</si>
  <si>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</si>
  <si>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</si>
  <si>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</si>
  <si>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</si>
  <si>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</si>
  <si>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</si>
  <si>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</si>
  <si>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</si>
  <si>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</si>
  <si>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</si>
  <si>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</si>
  <si>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</si>
  <si>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</si>
  <si>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</si>
  <si>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</si>
  <si>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</si>
  <si>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</si>
  <si>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</si>
  <si>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</si>
  <si>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</si>
  <si>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</si>
  <si>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</si>
  <si>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</si>
  <si>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</si>
  <si>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</si>
  <si>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</si>
  <si>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</si>
  <si>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</si>
  <si>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</si>
  <si>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</si>
  <si>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</si>
  <si>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</si>
  <si>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</si>
  <si>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</si>
  <si>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</si>
  <si>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</si>
  <si>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</si>
  <si>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</si>
  <si>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</si>
  <si>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</si>
  <si>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</si>
  <si>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</si>
  <si>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</si>
  <si>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</si>
  <si>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</si>
  <si>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</si>
  <si>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</si>
  <si>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</si>
  <si>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</si>
  <si>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</si>
  <si>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</si>
  <si>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</si>
  <si>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</si>
  <si>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</si>
  <si>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</si>
  <si>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</si>
  <si>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</si>
  <si>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</si>
  <si>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</si>
  <si>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</si>
  <si>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</si>
  <si>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</si>
  <si>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</si>
  <si>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</si>
  <si>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</si>
  <si>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</si>
  <si>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</si>
  <si>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</si>
  <si>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</si>
  <si>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</si>
  <si>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</si>
  <si>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</si>
  <si>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</si>
  <si>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</si>
  <si>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</si>
  <si>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</si>
  <si>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</si>
  <si>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</si>
  <si>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</si>
  <si>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</si>
  <si>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</si>
  <si>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</si>
  <si>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</si>
  <si>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</si>
  <si>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</si>
  <si>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</si>
  <si>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</si>
  <si>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</si>
  <si>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</si>
  <si>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</si>
  <si>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</si>
  <si>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</si>
  <si>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</si>
  <si>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</si>
  <si>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</si>
  <si>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</si>
  <si>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</si>
  <si>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</si>
  <si>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</si>
  <si>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</si>
  <si>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</si>
  <si>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</si>
  <si>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</si>
  <si>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</si>
  <si>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</si>
  <si>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</si>
  <si>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</si>
  <si>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</si>
  <si>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</si>
  <si>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</si>
  <si>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</si>
  <si>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</si>
  <si>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</si>
  <si>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</si>
  <si>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</si>
  <si>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</si>
  <si>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</si>
  <si>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</si>
  <si>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</si>
  <si>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</si>
  <si>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</si>
  <si>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</si>
  <si>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</si>
  <si>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</si>
  <si>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</si>
  <si>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</si>
  <si>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</si>
  <si>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</si>
  <si>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</si>
  <si>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</si>
  <si>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</si>
  <si>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</si>
  <si>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</si>
  <si>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</si>
  <si>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</si>
  <si>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</si>
  <si>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</si>
  <si>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</si>
  <si>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</si>
  <si>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</si>
  <si>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</si>
  <si>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</si>
  <si>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</si>
  <si>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</si>
  <si>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</si>
  <si>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</si>
  <si>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</si>
  <si>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</si>
  <si>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</si>
  <si>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</si>
  <si>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</si>
  <si>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</si>
  <si>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</si>
  <si>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</si>
  <si>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</si>
  <si>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</si>
  <si>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</si>
  <si>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</si>
  <si>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</si>
  <si>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</si>
  <si>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</si>
  <si>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</si>
  <si>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</si>
  <si>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</si>
  <si>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</si>
  <si>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</si>
  <si>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</si>
  <si>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</si>
  <si>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</si>
  <si>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</si>
  <si>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</si>
  <si>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</si>
  <si>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</si>
  <si>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</si>
  <si>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</si>
  <si>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</si>
  <si>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</si>
  <si>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</si>
  <si>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</si>
  <si>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</si>
  <si>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</si>
  <si>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</si>
  <si>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</si>
  <si>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</si>
  <si>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</si>
  <si>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</si>
  <si>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</si>
  <si>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</si>
  <si>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</si>
  <si>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</si>
  <si>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</si>
  <si>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</si>
  <si>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</si>
  <si>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</si>
  <si>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</si>
  <si>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</si>
  <si>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</si>
  <si>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</si>
  <si>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</si>
  <si>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</si>
  <si>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</si>
  <si>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</si>
  <si>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</si>
  <si>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</si>
  <si>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</si>
  <si>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</si>
  <si>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</si>
  <si>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</si>
  <si>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</si>
  <si>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</si>
  <si>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</si>
  <si>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</si>
  <si>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</si>
  <si>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</si>
  <si>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</si>
  <si>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</si>
  <si>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</si>
  <si>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</si>
  <si>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</si>
  <si>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</si>
  <si>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</si>
  <si>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</si>
  <si>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</si>
  <si>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</si>
  <si>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</si>
  <si>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</si>
  <si>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</si>
  <si>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</si>
  <si>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</si>
  <si>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</si>
  <si>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</si>
  <si>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</si>
  <si>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</si>
  <si>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</si>
  <si>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</si>
  <si>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</si>
  <si>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</si>
  <si>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</si>
  <si>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</si>
  <si>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</si>
  <si>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</si>
  <si>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</si>
  <si>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</si>
  <si>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</si>
  <si>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</si>
  <si>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</si>
  <si>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</si>
  <si>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</si>
  <si>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</si>
  <si>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</si>
  <si>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</si>
  <si>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</si>
  <si>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</si>
  <si>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</si>
  <si>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</si>
  <si>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</si>
  <si>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</si>
  <si>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</si>
  <si>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</si>
  <si>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</si>
  <si>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</si>
  <si>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</si>
  <si>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</si>
  <si>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</si>
  <si>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</si>
  <si>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</si>
  <si>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</si>
  <si>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</si>
  <si>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</si>
  <si>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</si>
  <si>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</si>
  <si>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</si>
  <si>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</si>
  <si>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</si>
  <si>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</si>
  <si>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</si>
  <si>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</si>
  <si>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</si>
  <si>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</si>
  <si>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</si>
  <si>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</si>
  <si>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</si>
  <si>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</si>
  <si>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</si>
  <si>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</si>
  <si>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</si>
  <si>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</si>
  <si>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</si>
  <si>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</si>
  <si>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</si>
  <si>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</si>
  <si>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</si>
  <si>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</si>
  <si>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</si>
  <si>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</si>
  <si>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</si>
  <si>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</si>
  <si>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</si>
  <si>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</si>
  <si>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</si>
  <si>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</si>
  <si>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</si>
  <si>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</si>
  <si>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</si>
  <si>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</si>
  <si>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</si>
  <si>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</si>
  <si>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</si>
  <si>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</si>
  <si>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</si>
  <si>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</si>
  <si>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</si>
  <si>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</si>
  <si>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</si>
  <si>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</si>
  <si>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</si>
  <si>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</si>
  <si>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</si>
  <si>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</si>
  <si>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</si>
  <si>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</si>
  <si>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</si>
  <si>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</si>
  <si>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</si>
  <si>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</si>
  <si>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</si>
  <si>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</si>
  <si>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</si>
  <si>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</si>
  <si>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</si>
  <si>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</si>
  <si>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</si>
  <si>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</si>
  <si>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</si>
  <si>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</si>
  <si>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</si>
  <si>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</si>
  <si>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</si>
  <si>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</si>
  <si>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</si>
  <si>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</si>
  <si>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</si>
  <si>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</si>
  <si>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</si>
  <si>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</si>
  <si>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</si>
  <si>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</si>
  <si>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</si>
  <si>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</si>
  <si>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</si>
  <si>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</si>
  <si>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</si>
  <si>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</si>
  <si>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</si>
  <si>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</si>
  <si>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</si>
  <si>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</si>
  <si>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</si>
  <si>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</si>
  <si>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</si>
  <si>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</si>
  <si>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</si>
  <si>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</si>
  <si>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</si>
  <si>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</si>
  <si>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</si>
  <si>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</si>
  <si>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</si>
  <si>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</si>
  <si>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</si>
  <si>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</si>
  <si>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</si>
  <si>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</si>
  <si>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</si>
  <si>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</si>
  <si>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</si>
  <si>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</si>
  <si>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</si>
  <si>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</si>
  <si>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</si>
  <si>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</si>
  <si>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</si>
  <si>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</si>
  <si>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</si>
  <si>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</si>
  <si>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</si>
  <si>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</si>
  <si>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</si>
  <si>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</si>
  <si>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</si>
  <si>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</si>
  <si>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</si>
  <si>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</si>
  <si>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</si>
  <si>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</si>
  <si>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</si>
  <si>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</si>
  <si>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</si>
  <si>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</si>
  <si>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</si>
  <si>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</si>
  <si>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</si>
  <si>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</si>
  <si>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</si>
  <si>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</si>
  <si>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</si>
  <si>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</si>
  <si>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</si>
  <si>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</si>
  <si>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</si>
  <si>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</si>
  <si>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</si>
  <si>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</si>
  <si>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</si>
  <si>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</si>
  <si>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</si>
  <si>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</si>
  <si>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</si>
  <si>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</si>
  <si>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</si>
  <si>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</si>
  <si>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</si>
  <si>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</si>
  <si>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</si>
  <si>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</si>
  <si>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</si>
  <si>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</si>
  <si>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</si>
  <si>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</si>
  <si>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</si>
  <si>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</si>
  <si>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</si>
  <si>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</si>
  <si>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</si>
  <si>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</si>
  <si>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</si>
  <si>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</si>
  <si>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</si>
  <si>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</si>
  <si>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</si>
  <si>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</si>
  <si>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</si>
  <si>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</si>
  <si>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</si>
  <si>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</si>
  <si>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</si>
  <si>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</si>
  <si>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</si>
  <si>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</si>
  <si>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</si>
  <si>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</si>
  <si>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</si>
  <si>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</si>
  <si>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</si>
  <si>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</si>
  <si>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</si>
  <si>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</si>
  <si>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</si>
  <si>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</si>
  <si>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</si>
  <si>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</si>
  <si>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</si>
  <si>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</si>
  <si>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</si>
  <si>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</si>
  <si>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</si>
  <si>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</si>
  <si>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</si>
  <si>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</si>
  <si>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</si>
  <si>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</si>
  <si>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</si>
  <si>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</si>
  <si>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</si>
  <si>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</si>
  <si>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</si>
  <si>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</si>
  <si>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</si>
  <si>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</si>
  <si>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</si>
  <si>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</si>
  <si>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</si>
  <si>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</si>
  <si>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</si>
  <si>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</si>
  <si>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</si>
  <si>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</si>
  <si>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</si>
  <si>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</si>
  <si>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</si>
  <si>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</si>
  <si>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</si>
  <si>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</si>
  <si>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</si>
  <si>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</si>
  <si>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</si>
  <si>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</si>
  <si>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</si>
  <si>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</si>
  <si>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</si>
  <si>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</si>
  <si>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</si>
  <si>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</si>
  <si>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</si>
  <si>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</si>
  <si>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</si>
  <si>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</si>
  <si>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</si>
  <si>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</si>
  <si>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</si>
  <si>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</si>
  <si>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</si>
  <si>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</si>
  <si>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</si>
  <si>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</si>
  <si>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</si>
  <si>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</si>
  <si>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</si>
  <si>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</si>
  <si>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</si>
  <si>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</si>
  <si>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</si>
  <si>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</si>
  <si>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</si>
  <si>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</si>
  <si>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</si>
  <si>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</si>
  <si>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</si>
  <si>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</si>
  <si>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</si>
  <si>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</si>
  <si>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</si>
  <si>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</si>
  <si>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</si>
  <si>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</si>
  <si>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</si>
  <si>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</si>
  <si>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</si>
  <si>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</si>
  <si>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</si>
  <si>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</si>
  <si>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</si>
  <si>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</si>
  <si>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</si>
  <si>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</si>
  <si>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</si>
  <si>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</si>
  <si>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</si>
  <si>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</si>
  <si>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</si>
  <si>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</si>
  <si>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</si>
  <si>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</si>
  <si>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</si>
  <si>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</si>
  <si>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</si>
  <si>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</si>
  <si>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</si>
  <si>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</si>
  <si>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</si>
  <si>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</si>
  <si>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</si>
  <si>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</si>
  <si>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</si>
  <si>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</si>
  <si>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</si>
  <si>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</si>
  <si>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</si>
  <si>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</si>
  <si>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</si>
  <si>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</si>
  <si>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</si>
  <si>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</si>
  <si>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</si>
  <si>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</si>
  <si>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</si>
  <si>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</si>
  <si>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</si>
  <si>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</si>
  <si>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</si>
  <si>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</si>
  <si>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</si>
  <si>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</si>
  <si>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</si>
  <si>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</si>
  <si>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</si>
  <si>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</si>
  <si>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</si>
  <si>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</si>
  <si>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</si>
  <si>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</si>
  <si>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</si>
  <si>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</si>
  <si>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</si>
  <si>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</si>
  <si>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</si>
  <si>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</si>
  <si>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</si>
  <si>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</si>
  <si>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</si>
  <si>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</si>
  <si>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</si>
  <si>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</si>
  <si>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</si>
  <si>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</si>
  <si>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</si>
  <si>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</si>
  <si>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</si>
  <si>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</si>
  <si>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</si>
  <si>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</si>
  <si>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</si>
  <si>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</si>
  <si>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</si>
  <si>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</si>
  <si>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</si>
  <si>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</si>
  <si>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</si>
  <si>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</si>
  <si>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</si>
  <si>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</si>
  <si>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</si>
  <si>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</si>
  <si>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</si>
  <si>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</si>
  <si>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</si>
  <si>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</si>
  <si>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</si>
  <si>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</si>
  <si>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</si>
  <si>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</si>
  <si>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</si>
  <si>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</si>
  <si>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</si>
  <si>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</si>
  <si>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</si>
  <si>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</si>
  <si>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</si>
  <si>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</si>
  <si>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</si>
  <si>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</si>
  <si>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</si>
  <si>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</si>
  <si>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</si>
  <si>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</si>
  <si>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</si>
  <si>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</si>
  <si>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</si>
  <si>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</si>
  <si>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</si>
  <si>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</si>
  <si>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</si>
  <si>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</si>
  <si>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</si>
  <si>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</si>
  <si>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</si>
  <si>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</si>
  <si>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</si>
  <si>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</si>
  <si>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</si>
  <si>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</si>
  <si>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</si>
  <si>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</si>
  <si>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</si>
  <si>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</si>
  <si>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</si>
  <si>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</si>
  <si>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</si>
  <si>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</si>
  <si>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</si>
  <si>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</si>
  <si>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</si>
  <si>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</si>
  <si>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</si>
  <si>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</si>
  <si>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</si>
  <si>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</si>
  <si>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</si>
  <si>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</si>
  <si>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</si>
  <si>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</si>
  <si>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</si>
  <si>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</si>
  <si>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</si>
  <si>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</si>
  <si>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</si>
  <si>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</si>
  <si>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</si>
  <si>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</si>
  <si>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</si>
  <si>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</si>
  <si>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</si>
  <si>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</si>
  <si>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</si>
  <si>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</si>
  <si>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</si>
  <si>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</si>
  <si>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</si>
  <si>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</si>
  <si>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</si>
  <si>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</si>
  <si>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</si>
  <si>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</si>
  <si>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</si>
  <si>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</si>
  <si>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</si>
  <si>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</si>
  <si>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</si>
  <si>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</si>
  <si>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</si>
  <si>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</si>
  <si>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</si>
  <si>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</si>
  <si>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</si>
  <si>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</si>
  <si>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</si>
  <si>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</si>
  <si>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</si>
  <si>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</si>
  <si>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</si>
  <si>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</si>
  <si>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</si>
  <si>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</si>
  <si>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</si>
  <si>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</si>
  <si>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</si>
  <si>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</si>
  <si>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</si>
  <si>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</si>
  <si>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</si>
  <si>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</si>
  <si>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</si>
  <si>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</si>
  <si>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</si>
  <si>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</si>
  <si>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</si>
  <si>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</si>
  <si>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</si>
  <si>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</si>
  <si>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</si>
  <si>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</si>
  <si>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</si>
  <si>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</si>
  <si>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</si>
  <si>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</si>
  <si>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</si>
  <si>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</si>
  <si>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</si>
  <si>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</si>
  <si>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</si>
  <si>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</si>
  <si>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</si>
  <si>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</si>
  <si>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</si>
  <si>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</si>
  <si>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</si>
  <si>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</si>
  <si>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</si>
  <si>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</si>
  <si>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</si>
  <si>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</si>
  <si>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</si>
  <si>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</si>
  <si>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</si>
  <si>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</si>
  <si>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</si>
  <si>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</si>
  <si>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</si>
  <si>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</si>
  <si>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</si>
  <si>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</si>
  <si>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</si>
  <si>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</si>
  <si>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</si>
  <si>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</si>
  <si>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</si>
  <si>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</si>
  <si>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</si>
  <si>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</si>
  <si>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</si>
  <si>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</si>
  <si>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</si>
  <si>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</si>
  <si>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</si>
  <si>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</si>
  <si>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</si>
  <si>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</si>
  <si>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</si>
  <si>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</si>
  <si>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</si>
  <si>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</si>
  <si>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</si>
  <si>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</si>
  <si>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</si>
  <si>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</si>
  <si>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</si>
  <si>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</si>
  <si>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</si>
  <si>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</si>
  <si>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</si>
  <si>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</si>
  <si>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</si>
  <si>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</si>
  <si>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</si>
  <si>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</si>
  <si>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</si>
  <si>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</si>
  <si>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</si>
  <si>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</si>
  <si>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</si>
  <si>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</si>
  <si>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</si>
  <si>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</si>
  <si>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</si>
  <si>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</si>
  <si>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</si>
  <si>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</si>
  <si>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</si>
  <si>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</si>
  <si>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</si>
  <si>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</si>
  <si>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</si>
  <si>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</si>
  <si>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</si>
  <si>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</si>
  <si>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</si>
  <si>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</si>
  <si>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</si>
  <si>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</si>
  <si>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</si>
  <si>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</si>
  <si>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</si>
  <si>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</si>
  <si>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</si>
  <si>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</si>
  <si>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</si>
  <si>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</si>
  <si>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</si>
  <si>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</si>
  <si>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</si>
  <si>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</si>
  <si>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</si>
  <si>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</si>
  <si>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</si>
  <si>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</si>
  <si>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</si>
  <si>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</si>
  <si>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</si>
  <si>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</si>
  <si>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</si>
  <si>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</si>
  <si>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</si>
  <si>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</si>
  <si>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</si>
  <si>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</si>
  <si>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</si>
  <si>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</si>
  <si>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</si>
  <si>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</si>
  <si>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</si>
  <si>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</si>
  <si>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</si>
  <si>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</si>
  <si>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</si>
  <si>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</si>
  <si>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</si>
  <si>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</si>
  <si>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</si>
  <si>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</si>
  <si>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</si>
  <si>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</si>
  <si>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</si>
  <si>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</si>
  <si>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</si>
  <si>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</si>
  <si>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</si>
  <si>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</si>
  <si>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</si>
  <si>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</si>
  <si>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</si>
  <si>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</si>
  <si>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</si>
  <si>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</si>
  <si>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</si>
  <si>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</si>
  <si>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</si>
  <si>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</si>
  <si>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</si>
  <si>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</si>
  <si>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</si>
  <si>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</si>
  <si>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</si>
  <si>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</si>
  <si>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</si>
  <si>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</si>
  <si>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</si>
  <si>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</si>
  <si>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</si>
  <si>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</si>
  <si>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</si>
  <si>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</si>
  <si>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</si>
  <si>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</si>
  <si>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</si>
  <si>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</si>
  <si>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</si>
  <si>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</si>
  <si>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</si>
  <si>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</si>
  <si>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</si>
  <si>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</si>
  <si>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</si>
  <si>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</si>
  <si>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</si>
  <si>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</si>
  <si>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</si>
  <si>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</si>
  <si>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</si>
  <si>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</si>
  <si>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</si>
  <si>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</si>
  <si>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</si>
  <si>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</si>
  <si>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</si>
  <si>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</si>
  <si>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</si>
  <si>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</si>
  <si>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</si>
  <si>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</si>
  <si>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</si>
  <si>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</si>
  <si>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</si>
  <si>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</si>
  <si>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</si>
  <si>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</si>
  <si>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</si>
  <si>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</si>
  <si>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</si>
  <si>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</si>
  <si>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</si>
  <si>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</si>
  <si>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</si>
  <si>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</si>
  <si>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</si>
  <si>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</si>
  <si>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</si>
  <si>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</si>
  <si>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</si>
  <si>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</si>
  <si>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</si>
  <si>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</si>
  <si>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</si>
  <si>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</si>
  <si>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</si>
  <si>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</si>
  <si>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</si>
  <si>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</si>
  <si>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</si>
  <si>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</si>
  <si>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</si>
  <si>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</si>
  <si>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</si>
  <si>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</si>
  <si>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</si>
  <si>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</si>
  <si>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</si>
  <si>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</si>
  <si>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</si>
  <si>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</si>
  <si>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</si>
  <si>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</si>
  <si>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</si>
  <si>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</si>
  <si>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</si>
  <si>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</si>
  <si>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</si>
  <si>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</si>
  <si>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</si>
  <si>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</si>
  <si>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</si>
  <si>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</si>
  <si>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</si>
  <si>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</si>
  <si>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</si>
  <si>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</si>
  <si>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</si>
  <si>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</si>
  <si>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</si>
  <si>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</si>
  <si>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</si>
  <si>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</si>
  <si>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</si>
  <si>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</si>
  <si>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</si>
  <si>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</si>
  <si>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</si>
  <si>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</si>
  <si>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</si>
  <si>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</si>
  <si>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</si>
  <si>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</si>
  <si>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</si>
  <si>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</si>
  <si>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</si>
  <si>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</si>
  <si>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</si>
  <si>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</si>
  <si>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</si>
  <si>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</si>
  <si>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</si>
  <si>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</si>
  <si>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</si>
  <si>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</si>
  <si>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</si>
  <si>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</si>
  <si>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</si>
  <si>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</si>
  <si>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</si>
  <si>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</si>
  <si>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</si>
  <si>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</si>
  <si>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</si>
  <si>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</si>
  <si>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</si>
  <si>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</si>
  <si>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</si>
  <si>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</si>
  <si>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</si>
  <si>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</si>
  <si>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</si>
  <si>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</si>
  <si>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</si>
  <si>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</si>
  <si>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</si>
  <si>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</si>
  <si>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</si>
  <si>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</si>
  <si>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</si>
  <si>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</si>
  <si>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</si>
  <si>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</si>
  <si>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</si>
  <si>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</si>
  <si>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</si>
  <si>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</si>
  <si>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</si>
  <si>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</si>
  <si>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</si>
  <si>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</si>
  <si>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</si>
  <si>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</si>
  <si>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</si>
  <si>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</si>
  <si>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</si>
  <si>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</si>
  <si>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</si>
  <si>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</si>
  <si>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</si>
  <si>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</si>
  <si>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</si>
  <si>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</si>
  <si>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</si>
  <si>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</si>
  <si>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</si>
  <si>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</si>
  <si>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</si>
  <si>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</si>
  <si>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</si>
  <si>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</si>
  <si>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</si>
  <si>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</si>
  <si>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</si>
  <si>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</si>
  <si>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</si>
  <si>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</si>
  <si>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</si>
  <si>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</si>
  <si>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</si>
  <si>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</si>
  <si>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</si>
  <si>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</si>
  <si>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</si>
  <si>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</si>
  <si>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</si>
  <si>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</si>
  <si>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</si>
  <si>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</si>
  <si>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</si>
  <si>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</si>
  <si>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</si>
  <si>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</si>
  <si>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</si>
  <si>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</si>
  <si>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</si>
  <si>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</si>
  <si>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</si>
  <si>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</si>
  <si>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</si>
  <si>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</si>
  <si>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</si>
  <si>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</si>
  <si>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</si>
  <si>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</si>
  <si>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</si>
  <si>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</si>
  <si>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</si>
  <si>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</si>
  <si>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</si>
  <si>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</si>
  <si>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</si>
  <si>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</si>
  <si>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</si>
  <si>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</si>
  <si>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</si>
  <si>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</si>
  <si>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</si>
  <si>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</si>
  <si>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</si>
  <si>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</si>
  <si>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</si>
  <si>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</si>
  <si>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</si>
  <si>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</si>
  <si>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</si>
  <si>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</si>
  <si>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</si>
  <si>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</si>
  <si>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</si>
  <si>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</si>
  <si>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</si>
  <si>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</si>
  <si>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</si>
  <si>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</si>
  <si>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</si>
  <si>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</si>
  <si>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</si>
  <si>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</si>
  <si>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</si>
  <si>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</si>
  <si>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</si>
  <si>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</si>
  <si>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</si>
  <si>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</si>
  <si>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</si>
  <si>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</si>
  <si>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</si>
  <si>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</si>
  <si>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</si>
  <si>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</si>
  <si>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</si>
  <si>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</si>
  <si>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</si>
  <si>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</si>
  <si>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</si>
  <si>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</si>
  <si>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</si>
  <si>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</si>
  <si>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</si>
  <si>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</si>
  <si>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</si>
  <si>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</si>
  <si>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</si>
  <si>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</si>
  <si>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</si>
  <si>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</si>
  <si>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</si>
  <si>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</si>
  <si>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</si>
  <si>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</si>
  <si>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</si>
  <si>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</si>
  <si>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</si>
  <si>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</si>
  <si>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</si>
  <si>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</si>
  <si>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</si>
  <si>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</si>
  <si>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</si>
  <si>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</si>
  <si>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</si>
  <si>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</si>
  <si>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</si>
  <si>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</si>
  <si>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</si>
  <si>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</si>
  <si>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</si>
  <si>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</si>
  <si>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</si>
  <si>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</si>
  <si>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</si>
  <si>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</si>
  <si>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</si>
  <si>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</si>
  <si>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</si>
  <si>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</si>
  <si>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</si>
  <si>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</si>
  <si>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</si>
  <si>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</si>
  <si>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</si>
  <si>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</si>
  <si>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</si>
  <si>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</si>
  <si>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</si>
  <si>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</si>
  <si>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</si>
  <si>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</si>
  <si>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</si>
  <si>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</si>
  <si>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</si>
  <si>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</si>
  <si>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</si>
  <si>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</si>
  <si>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</si>
  <si>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</si>
  <si>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</si>
  <si>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</si>
  <si>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</si>
  <si>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</si>
  <si>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</si>
  <si>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</si>
  <si>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</si>
  <si>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</si>
  <si>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</si>
  <si>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</si>
  <si>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</si>
  <si>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</si>
  <si>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</si>
  <si>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</si>
  <si>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</si>
  <si>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</si>
  <si>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</si>
  <si>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</si>
  <si>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</si>
  <si>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</si>
  <si>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</si>
  <si>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</si>
  <si>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</si>
  <si>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</si>
  <si>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</si>
  <si>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</si>
  <si>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</si>
  <si>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</si>
  <si>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</si>
  <si>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</si>
  <si>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</si>
  <si>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</si>
  <si>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</si>
  <si>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</si>
  <si>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</si>
  <si>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</si>
  <si>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</si>
  <si>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</si>
  <si>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</si>
  <si>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</si>
  <si>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</si>
  <si>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</si>
  <si>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</si>
  <si>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</si>
  <si>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</si>
  <si>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</si>
  <si>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</si>
  <si>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</si>
  <si>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</si>
  <si>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</si>
  <si>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</si>
  <si>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</si>
  <si>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</si>
  <si>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</si>
  <si>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</si>
  <si>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</si>
  <si>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</si>
  <si>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</si>
  <si>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</si>
  <si>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</si>
  <si>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</si>
  <si>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</si>
  <si>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</si>
  <si>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</si>
  <si>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</si>
  <si>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</si>
  <si>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</si>
  <si>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</si>
  <si>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</si>
  <si>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</si>
  <si>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</si>
  <si>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</si>
  <si>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</si>
  <si>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</si>
  <si>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</si>
  <si>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</si>
  <si>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</si>
  <si>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</si>
  <si>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</si>
  <si>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</si>
  <si>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</si>
  <si>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</si>
  <si>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</si>
  <si>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</si>
  <si>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</si>
  <si>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</si>
  <si>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</si>
  <si>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</si>
  <si>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</si>
  <si>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</si>
  <si>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</si>
  <si>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</si>
  <si>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</si>
  <si>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</si>
  <si>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</si>
  <si>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</si>
  <si>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</si>
  <si>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</si>
  <si>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</si>
  <si>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</si>
  <si>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</si>
  <si>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</si>
  <si>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</si>
  <si>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</si>
  <si>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</si>
  <si>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</si>
  <si>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</si>
  <si>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</si>
  <si>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</si>
  <si>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</si>
  <si>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</si>
  <si>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</si>
  <si>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</si>
  <si>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</si>
  <si>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</si>
  <si>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</si>
  <si>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</si>
  <si>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</si>
  <si>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</si>
  <si>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</si>
  <si>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</si>
  <si>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</si>
  <si>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</si>
  <si>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</si>
  <si>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</si>
  <si>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</si>
  <si>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</si>
  <si>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</si>
  <si>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</si>
  <si>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</si>
  <si>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</si>
  <si>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</si>
  <si>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</si>
  <si>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</si>
  <si>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</si>
  <si>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</si>
  <si>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</si>
  <si>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</si>
  <si>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</si>
  <si>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</si>
  <si>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</si>
  <si>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</si>
  <si>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</si>
  <si>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</si>
  <si>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</si>
  <si>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</si>
  <si>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</si>
  <si>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</si>
  <si>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</si>
  <si>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</si>
  <si>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</si>
  <si>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</si>
  <si>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</si>
  <si>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</si>
  <si>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</si>
  <si>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</si>
  <si>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</si>
  <si>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</si>
  <si>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</si>
  <si>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</si>
  <si>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</si>
  <si>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</si>
  <si>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</si>
  <si>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</si>
  <si>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</si>
  <si>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</si>
  <si>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</si>
  <si>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</si>
  <si>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</si>
  <si>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</si>
  <si>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</si>
  <si>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</si>
  <si>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</si>
  <si>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</si>
  <si>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</si>
  <si>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</si>
  <si>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</si>
  <si>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</si>
  <si>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</si>
  <si>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</si>
  <si>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</si>
  <si>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</si>
  <si>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</si>
  <si>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</si>
  <si>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</si>
  <si>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</si>
  <si>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</si>
  <si>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</si>
  <si>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</si>
  <si>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</si>
  <si>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</si>
  <si>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</si>
  <si>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</si>
  <si>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</si>
  <si>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</si>
  <si>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</si>
  <si>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</si>
  <si>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</si>
  <si>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</si>
  <si>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</si>
  <si>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</si>
  <si>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</si>
  <si>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</si>
  <si>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</si>
  <si>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</si>
  <si>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</si>
  <si>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</si>
  <si>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</si>
  <si>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</si>
  <si>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</si>
  <si>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</si>
  <si>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</si>
  <si>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</si>
  <si>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</si>
  <si>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</si>
  <si>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</si>
  <si>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</si>
  <si>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</si>
  <si>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</si>
  <si>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</si>
  <si>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</si>
  <si>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</si>
  <si>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</si>
  <si>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</si>
  <si>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</si>
  <si>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</si>
  <si>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</si>
  <si>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</si>
  <si>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</si>
  <si>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</si>
  <si>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</si>
  <si>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</si>
  <si>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</si>
  <si>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</si>
  <si>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</si>
  <si>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</si>
  <si>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</si>
  <si>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</si>
  <si>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</si>
  <si>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</si>
  <si>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</si>
  <si>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</si>
  <si>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</si>
  <si>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</si>
  <si>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10.10.2018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</si>
</sst>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ЧИПРОВЦИ</v>
      </c>
      <c r="C2" s="1752"/>
      <c r="D2" s="1753"/>
      <c r="E2" s="1021"/>
      <c r="F2" s="1022">
        <f>+OTCHET!H9</f>
        <v>0</v>
      </c>
      <c r="G2" s="1023" t="str">
        <f>+OTCHET!F12</f>
        <v>6210</v>
      </c>
      <c r="H2" s="1024"/>
      <c r="I2" s="1754">
        <f>+OTCHET!H609</f>
        <v>0</v>
      </c>
      <c r="J2" s="1755"/>
      <c r="K2" s="1015"/>
      <c r="L2" s="1756" t="str">
        <f>OTCHET!H607</f>
        <v>chiprovci@mail.bg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160645</v>
      </c>
      <c r="K43" s="1097"/>
      <c r="L43" s="1116">
        <f>+IF($P$2=33,$Q43,0)</f>
        <v>0</v>
      </c>
      <c r="M43" s="1097"/>
      <c r="N43" s="1117">
        <f>+ROUND(+G43+J43+L43,0)</f>
        <v>160645</v>
      </c>
      <c r="O43" s="1099"/>
      <c r="P43" s="1115">
        <f>+ROUND(+SUM(OTCHET!E146:E151)+SUM(OTCHET!E164:E169),0)</f>
        <v>0</v>
      </c>
      <c r="Q43" s="1116">
        <f>+ROUND(+SUM(OTCHET!L146:L151)+SUM(OTCHET!L164:L169),0)</f>
        <v>160645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160645</v>
      </c>
      <c r="K46" s="1097"/>
      <c r="L46" s="1128">
        <f>+ROUND(+SUM(L42:L45),0)</f>
        <v>0</v>
      </c>
      <c r="M46" s="1097"/>
      <c r="N46" s="1129">
        <f>+ROUND(+SUM(N42:N45),0)</f>
        <v>160645</v>
      </c>
      <c r="O46" s="1099"/>
      <c r="P46" s="1127">
        <f>+ROUND(+SUM(P42:P45),0)</f>
        <v>0</v>
      </c>
      <c r="Q46" s="1128">
        <f>+ROUND(+SUM(Q42:Q45),0)</f>
        <v>160645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160645</v>
      </c>
      <c r="K48" s="1097"/>
      <c r="L48" s="1202">
        <f>+ROUND(L23+L28+L35+L40+L46,0)</f>
        <v>0</v>
      </c>
      <c r="M48" s="1097"/>
      <c r="N48" s="1203">
        <f>+ROUND(N23+N28+N35+N40+N46,0)</f>
        <v>160645</v>
      </c>
      <c r="O48" s="1204"/>
      <c r="P48" s="1201">
        <f>+ROUND(P23+P28+P35+P40+P46,0)</f>
        <v>0</v>
      </c>
      <c r="Q48" s="1202">
        <f>+ROUND(Q23+Q28+Q35+Q40+Q46,0)</f>
        <v>160645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31657</v>
      </c>
      <c r="K51" s="1097"/>
      <c r="L51" s="1104">
        <f>+IF($P$2=33,$Q51,0)</f>
        <v>0</v>
      </c>
      <c r="M51" s="1097"/>
      <c r="N51" s="1134">
        <f>+ROUND(+G51+J51+L51,0)</f>
        <v>31657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31657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38844</v>
      </c>
      <c r="K54" s="1097"/>
      <c r="L54" s="1122">
        <f>+IF($P$2=33,$Q54,0)</f>
        <v>0</v>
      </c>
      <c r="M54" s="1097"/>
      <c r="N54" s="1123">
        <f>+ROUND(+G54+J54+L54,0)</f>
        <v>38844</v>
      </c>
      <c r="O54" s="1099"/>
      <c r="P54" s="1121">
        <f>+ROUND(OTCHET!E188+OTCHET!E191,0)</f>
        <v>0</v>
      </c>
      <c r="Q54" s="1122">
        <f>+ROUND(OTCHET!L188+OTCHET!L191,0)</f>
        <v>38844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7793</v>
      </c>
      <c r="K55" s="1097"/>
      <c r="L55" s="1122">
        <f>+IF($P$2=33,$Q55,0)</f>
        <v>0</v>
      </c>
      <c r="M55" s="1097"/>
      <c r="N55" s="1123">
        <f>+ROUND(+G55+J55+L55,0)</f>
        <v>7793</v>
      </c>
      <c r="O55" s="1099"/>
      <c r="P55" s="1121">
        <f>+ROUND(OTCHET!E197+OTCHET!E205,0)</f>
        <v>0</v>
      </c>
      <c r="Q55" s="1122">
        <f>+ROUND(OTCHET!L197+OTCHET!L205,0)</f>
        <v>7793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78294</v>
      </c>
      <c r="K56" s="1097"/>
      <c r="L56" s="1210">
        <f>+ROUND(+SUM(L51:L55),0)</f>
        <v>0</v>
      </c>
      <c r="M56" s="1097"/>
      <c r="N56" s="1211">
        <f>+ROUND(+SUM(N51:N55),0)</f>
        <v>78294</v>
      </c>
      <c r="O56" s="1099"/>
      <c r="P56" s="1209">
        <f>+ROUND(+SUM(P51:P55),0)</f>
        <v>0</v>
      </c>
      <c r="Q56" s="1210">
        <f>+ROUND(+SUM(Q51:Q55),0)</f>
        <v>78294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10685</v>
      </c>
      <c r="K59" s="1097"/>
      <c r="L59" s="1122">
        <f>+IF($P$2=33,$Q59,0)</f>
        <v>0</v>
      </c>
      <c r="M59" s="1097"/>
      <c r="N59" s="1123">
        <f>+ROUND(+G59+J59+L59,0)</f>
        <v>10685</v>
      </c>
      <c r="O59" s="1099"/>
      <c r="P59" s="1121">
        <f>+ROUND(+OTCHET!E277+OTCHET!E278,0)</f>
        <v>0</v>
      </c>
      <c r="Q59" s="1122">
        <f>+ROUND(+OTCHET!L277+OTCHET!L278,0)</f>
        <v>10685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10685</v>
      </c>
      <c r="K63" s="1097"/>
      <c r="L63" s="1210">
        <f>+ROUND(+SUM(L58:L61),0)</f>
        <v>0</v>
      </c>
      <c r="M63" s="1097"/>
      <c r="N63" s="1211">
        <f>+ROUND(+SUM(N58:N61),0)</f>
        <v>10685</v>
      </c>
      <c r="O63" s="1099"/>
      <c r="P63" s="1209">
        <f>+ROUND(+SUM(P58:P61),0)</f>
        <v>0</v>
      </c>
      <c r="Q63" s="1210">
        <f>+ROUND(+SUM(Q58:Q61),0)</f>
        <v>10685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-55340</v>
      </c>
      <c r="K73" s="1097"/>
      <c r="L73" s="1104">
        <f>+IF($P$2=33,$Q73,0)</f>
        <v>0</v>
      </c>
      <c r="M73" s="1097"/>
      <c r="N73" s="1134">
        <f>+ROUND(+G73+J73+L73,0)</f>
        <v>-55340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-55340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-55340</v>
      </c>
      <c r="K75" s="1097"/>
      <c r="L75" s="1210">
        <f>+ROUND(+SUM(L73:L74),0)</f>
        <v>0</v>
      </c>
      <c r="M75" s="1097"/>
      <c r="N75" s="1211">
        <f>+ROUND(+SUM(N73:N74),0)</f>
        <v>-55340</v>
      </c>
      <c r="O75" s="1099"/>
      <c r="P75" s="1209">
        <f>+ROUND(+SUM(P73:P74),0)</f>
        <v>0</v>
      </c>
      <c r="Q75" s="1210">
        <f>+ROUND(+SUM(Q73:Q74),0)</f>
        <v>-55340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33639</v>
      </c>
      <c r="K77" s="1097"/>
      <c r="L77" s="1235">
        <f>+ROUND(L56+L63+L67+L71+L75,0)</f>
        <v>0</v>
      </c>
      <c r="M77" s="1097"/>
      <c r="N77" s="1236">
        <f>+ROUND(N56+N63+N67+N71+N75,0)</f>
        <v>33639</v>
      </c>
      <c r="O77" s="1099"/>
      <c r="P77" s="1233">
        <f>+ROUND(P56+P63+P67+P71+P75,0)</f>
        <v>0</v>
      </c>
      <c r="Q77" s="1234">
        <f>+ROUND(Q56+Q63+Q67+Q71+Q75,0)</f>
        <v>33639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127006</v>
      </c>
      <c r="K83" s="1097"/>
      <c r="L83" s="1257">
        <f>+ROUND(L48,0)-ROUND(L77,0)+ROUND(L81,0)</f>
        <v>0</v>
      </c>
      <c r="M83" s="1097"/>
      <c r="N83" s="1258">
        <f>+ROUND(N48,0)-ROUND(N77,0)+ROUND(N81,0)</f>
        <v>127006</v>
      </c>
      <c r="O83" s="1259"/>
      <c r="P83" s="1256">
        <f>+ROUND(P48,0)-ROUND(P77,0)+ROUND(P81,0)</f>
        <v>0</v>
      </c>
      <c r="Q83" s="1257">
        <f>+ROUND(Q48,0)-ROUND(Q77,0)+ROUND(Q81,0)</f>
        <v>127006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-127006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-127006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-127006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-127006</v>
      </c>
      <c r="K123" s="1097"/>
      <c r="L123" s="1122">
        <f>+IF($P$2=33,$Q123,0)</f>
        <v>0</v>
      </c>
      <c r="M123" s="1097"/>
      <c r="N123" s="1123">
        <f>+ROUND(+G123+J123+L123,0)</f>
        <v>-127006</v>
      </c>
      <c r="O123" s="1099"/>
      <c r="P123" s="1121">
        <f>+ROUND(OTCHET!E526,0)</f>
        <v>0</v>
      </c>
      <c r="Q123" s="1122">
        <f>+ROUND(OTCHET!L526,0)</f>
        <v>-127006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-127006</v>
      </c>
      <c r="K127" s="1097"/>
      <c r="L127" s="1244">
        <f>+ROUND(+SUM(L122:L126),0)</f>
        <v>0</v>
      </c>
      <c r="M127" s="1097"/>
      <c r="N127" s="1245">
        <f>+ROUND(+SUM(N122:N126),0)</f>
        <v>-127006</v>
      </c>
      <c r="O127" s="1099"/>
      <c r="P127" s="1243">
        <f>+ROUND(+SUM(P122:P126),0)</f>
        <v>0</v>
      </c>
      <c r="Q127" s="1244">
        <f>+ROUND(+SUM(Q122:Q126),0)</f>
        <v>-127006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10.10.2018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78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160645</v>
      </c>
      <c r="G22" s="766">
        <f>+G23+G25+G36+G37</f>
        <v>0</v>
      </c>
      <c r="H22" s="767">
        <f>+H23+H25+H36+H37</f>
        <v>160645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160645</v>
      </c>
      <c r="G37" s="842">
        <f>OTCHET!I143+OTCHET!I152+OTCHET!I161</f>
        <v>0</v>
      </c>
      <c r="H37" s="843">
        <f>OTCHET!J143+OTCHET!J152+OTCHET!J161</f>
        <v>160645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33639</v>
      </c>
      <c r="G38" s="850">
        <f>G39+G43+G44+G46+SUM(G48:G52)+G55</f>
        <v>0</v>
      </c>
      <c r="H38" s="851">
        <f>H39+H43+H44+H46+SUM(H48:H52)+H55</f>
        <v>33639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46637</v>
      </c>
      <c r="G39" s="813">
        <f>SUM(G40:G42)</f>
        <v>0</v>
      </c>
      <c r="H39" s="814">
        <f>SUM(H40:H42)</f>
        <v>46637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38844</v>
      </c>
      <c r="G41" s="1669">
        <f>OTCHET!I191</f>
        <v>0</v>
      </c>
      <c r="H41" s="1670">
        <f>OTCHET!J191</f>
        <v>38844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7793</v>
      </c>
      <c r="G42" s="1674">
        <f>+OTCHET!I197+OTCHET!I205</f>
        <v>0</v>
      </c>
      <c r="H42" s="1675">
        <f>+OTCHET!J197+OTCHET!J205</f>
        <v>7793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31657</v>
      </c>
      <c r="G43" s="818">
        <f>+OTCHET!I206+OTCHET!I224+OTCHET!I273</f>
        <v>0</v>
      </c>
      <c r="H43" s="819">
        <f>+OTCHET!J206+OTCHET!J224+OTCHET!J273</f>
        <v>31657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-55340</v>
      </c>
      <c r="G48" s="818">
        <f>+OTCHET!I267+OTCHET!I271+OTCHET!I272</f>
        <v>0</v>
      </c>
      <c r="H48" s="819">
        <f>+OTCHET!J267+OTCHET!J271+OTCHET!J272</f>
        <v>-55340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10685</v>
      </c>
      <c r="G49" s="818">
        <f>OTCHET!I277+OTCHET!I278+OTCHET!I286+OTCHET!I289</f>
        <v>0</v>
      </c>
      <c r="H49" s="819">
        <f>OTCHET!J277+OTCHET!J278+OTCHET!J286+OTCHET!J289</f>
        <v>10685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127006</v>
      </c>
      <c r="G64" s="930">
        <f>+G22-G38+G56-G63</f>
        <v>0</v>
      </c>
      <c r="H64" s="931">
        <f>+H22-H38+H56-H63</f>
        <v>127006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-127006</v>
      </c>
      <c r="G66" s="940">
        <f>SUM(+G68+G76+G77+G84+G85+G86+G89+G90+G91+G92+G93+G94+G95)</f>
        <v>0</v>
      </c>
      <c r="H66" s="941">
        <f>SUM(+H68+H76+H77+H84+H85+H86+H89+H90+H91+H92+H93+H94+H95)</f>
        <v>-127006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-127006</v>
      </c>
      <c r="G86" s="908">
        <f>+G87+G88</f>
        <v>0</v>
      </c>
      <c r="H86" s="909">
        <f>+H87+H88</f>
        <v>-127006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-127006</v>
      </c>
      <c r="G88" s="966">
        <f>+OTCHET!I523+OTCHET!I526+OTCHET!I546</f>
        <v>0</v>
      </c>
      <c r="H88" s="967">
        <f>+OTCHET!J523+OTCHET!J526+OTCHET!J546</f>
        <v>-127006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zoomScale="75" zoomScaleNormal="75" zoomScalePageLayoutView="0" workbookViewId="0" topLeftCell="B514">
      <selection activeCell="J529" sqref="J52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ДЕС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2071</v>
      </c>
      <c r="C9" s="1848"/>
      <c r="D9" s="1849"/>
      <c r="E9" s="115">
        <v>43101</v>
      </c>
      <c r="F9" s="116">
        <v>43373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Чипровци</v>
      </c>
      <c r="C12" s="1810"/>
      <c r="D12" s="1811"/>
      <c r="E12" s="118" t="s">
        <v>975</v>
      </c>
      <c r="F12" s="1588" t="s">
        <v>1487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160645</v>
      </c>
      <c r="K143" s="170">
        <f>SUM(K144:K151)</f>
        <v>0</v>
      </c>
      <c r="L143" s="1378">
        <f t="shared" si="29"/>
        <v>160645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160645</v>
      </c>
      <c r="K146" s="160">
        <v>0</v>
      </c>
      <c r="L146" s="296">
        <f t="shared" si="31"/>
        <v>160645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160645</v>
      </c>
      <c r="K170" s="214">
        <f t="shared" si="39"/>
        <v>0</v>
      </c>
      <c r="L170" s="211">
        <f t="shared" si="39"/>
        <v>160645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ДЕС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ЧИПРОВЦИ</v>
      </c>
      <c r="C177" s="1807"/>
      <c r="D177" s="1808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Чипровци</v>
      </c>
      <c r="C180" s="1810"/>
      <c r="D180" s="181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38844</v>
      </c>
      <c r="K191" s="277">
        <f t="shared" si="45"/>
        <v>0</v>
      </c>
      <c r="L191" s="274">
        <f t="shared" si="45"/>
        <v>38844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2497</v>
      </c>
      <c r="K193" s="299">
        <f t="shared" si="46"/>
        <v>0</v>
      </c>
      <c r="L193" s="296">
        <f t="shared" si="46"/>
        <v>2497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324</v>
      </c>
      <c r="K195" s="299">
        <f t="shared" si="46"/>
        <v>0</v>
      </c>
      <c r="L195" s="296">
        <f t="shared" si="46"/>
        <v>324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36023</v>
      </c>
      <c r="K196" s="291">
        <f t="shared" si="46"/>
        <v>0</v>
      </c>
      <c r="L196" s="288">
        <f t="shared" si="46"/>
        <v>36023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7793</v>
      </c>
      <c r="K197" s="277">
        <f t="shared" si="47"/>
        <v>0</v>
      </c>
      <c r="L197" s="274">
        <f t="shared" si="47"/>
        <v>7793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4629</v>
      </c>
      <c r="K198" s="285">
        <f t="shared" si="48"/>
        <v>0</v>
      </c>
      <c r="L198" s="282">
        <f t="shared" si="48"/>
        <v>4629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2026</v>
      </c>
      <c r="K201" s="299">
        <f t="shared" si="48"/>
        <v>0</v>
      </c>
      <c r="L201" s="296">
        <f t="shared" si="48"/>
        <v>2026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1138</v>
      </c>
      <c r="K202" s="299">
        <f t="shared" si="48"/>
        <v>0</v>
      </c>
      <c r="L202" s="296">
        <f t="shared" si="48"/>
        <v>1138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31657</v>
      </c>
      <c r="K206" s="277">
        <f t="shared" si="49"/>
        <v>0</v>
      </c>
      <c r="L206" s="311">
        <f t="shared" si="49"/>
        <v>31657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4662</v>
      </c>
      <c r="K211" s="299">
        <f t="shared" si="50"/>
        <v>0</v>
      </c>
      <c r="L211" s="296">
        <f t="shared" si="50"/>
        <v>4662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584</v>
      </c>
      <c r="K212" s="318">
        <f t="shared" si="50"/>
        <v>0</v>
      </c>
      <c r="L212" s="315">
        <f t="shared" si="50"/>
        <v>584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25743</v>
      </c>
      <c r="K213" s="324">
        <f t="shared" si="50"/>
        <v>0</v>
      </c>
      <c r="L213" s="321">
        <f t="shared" si="50"/>
        <v>25743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668</v>
      </c>
      <c r="K216" s="299">
        <f t="shared" si="50"/>
        <v>0</v>
      </c>
      <c r="L216" s="296">
        <f t="shared" si="50"/>
        <v>668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-55340</v>
      </c>
      <c r="K272" s="277">
        <f t="shared" si="68"/>
        <v>0</v>
      </c>
      <c r="L272" s="311">
        <f t="shared" si="68"/>
        <v>-55340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1297</v>
      </c>
      <c r="K278" s="277">
        <f t="shared" si="70"/>
        <v>0</v>
      </c>
      <c r="L278" s="311">
        <f t="shared" si="70"/>
        <v>1297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1297</v>
      </c>
      <c r="K281" s="299">
        <f t="shared" si="71"/>
        <v>0</v>
      </c>
      <c r="L281" s="296">
        <f t="shared" si="71"/>
        <v>1297</v>
      </c>
      <c r="M281" s="7">
        <f t="shared" si="63"/>
        <v>1</v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33639</v>
      </c>
      <c r="K303" s="399">
        <f t="shared" si="79"/>
        <v>0</v>
      </c>
      <c r="L303" s="396">
        <f t="shared" si="79"/>
        <v>33639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ДЕС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ЧИПРОВЦИ</v>
      </c>
      <c r="C352" s="1807"/>
      <c r="D352" s="1808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Чипровци</v>
      </c>
      <c r="C355" s="1810"/>
      <c r="D355" s="181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ДЕС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ЧИПРОВЦИ</v>
      </c>
      <c r="C437" s="1807"/>
      <c r="D437" s="1808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Чипровци</v>
      </c>
      <c r="C440" s="1810"/>
      <c r="D440" s="181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127006</v>
      </c>
      <c r="K447" s="550">
        <f t="shared" si="103"/>
        <v>0</v>
      </c>
      <c r="L447" s="551">
        <f t="shared" si="103"/>
        <v>127006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-127006</v>
      </c>
      <c r="K448" s="557">
        <f t="shared" si="104"/>
        <v>0</v>
      </c>
      <c r="L448" s="558">
        <f>+L599</f>
        <v>-127006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ДЕС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ЧИПРОВЦИ</v>
      </c>
      <c r="C453" s="1807"/>
      <c r="D453" s="1808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Чипровци</v>
      </c>
      <c r="C456" s="1810"/>
      <c r="D456" s="181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-127006</v>
      </c>
      <c r="K526" s="583">
        <f t="shared" si="125"/>
        <v>0</v>
      </c>
      <c r="L526" s="580">
        <f t="shared" si="125"/>
        <v>-127006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-127006</v>
      </c>
      <c r="K529" s="587">
        <v>0</v>
      </c>
      <c r="L529" s="1389">
        <f t="shared" si="121"/>
        <v>-127006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-127006</v>
      </c>
      <c r="K599" s="668">
        <f t="shared" si="138"/>
        <v>0</v>
      </c>
      <c r="L599" s="664">
        <f t="shared" si="138"/>
        <v>-127006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2076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8" t="s">
        <v>2077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 t="s">
        <v>2080</v>
      </c>
      <c r="C607" s="1775"/>
      <c r="D607" s="677" t="s">
        <v>892</v>
      </c>
      <c r="E607" s="678" t="s">
        <v>2078</v>
      </c>
      <c r="F607" s="679">
        <v>878101238</v>
      </c>
      <c r="G607" s="680" t="s">
        <v>893</v>
      </c>
      <c r="H607" s="1776" t="s">
        <v>2079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ДЕС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ЧИПРОВЦИ</v>
      </c>
      <c r="C616" s="1807"/>
      <c r="D616" s="1808"/>
      <c r="E616" s="115">
        <f>$E$9</f>
        <v>43101</v>
      </c>
      <c r="F616" s="227">
        <f>$F$9</f>
        <v>43373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Чипровци</v>
      </c>
      <c r="C619" s="1866"/>
      <c r="D619" s="1867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31279</v>
      </c>
      <c r="K633" s="277">
        <f t="shared" si="141"/>
        <v>0</v>
      </c>
      <c r="L633" s="274">
        <f t="shared" si="141"/>
        <v>31279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>
        <v>2497</v>
      </c>
      <c r="K635" s="1422"/>
      <c r="L635" s="296">
        <f>I635+J635+K635</f>
        <v>2497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28782</v>
      </c>
      <c r="K638" s="1423"/>
      <c r="L638" s="288">
        <f>I638+J638+K638</f>
        <v>28782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5948</v>
      </c>
      <c r="K639" s="277">
        <f t="shared" si="142"/>
        <v>0</v>
      </c>
      <c r="L639" s="274">
        <f t="shared" si="142"/>
        <v>5948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3512</v>
      </c>
      <c r="K640" s="1420"/>
      <c r="L640" s="282">
        <f aca="true" t="shared" si="144" ref="L640:L647">I640+J640+K640</f>
        <v>3512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1573</v>
      </c>
      <c r="K643" s="1422"/>
      <c r="L643" s="296">
        <f t="shared" si="144"/>
        <v>1573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863</v>
      </c>
      <c r="K644" s="1422"/>
      <c r="L644" s="296">
        <f t="shared" si="144"/>
        <v>863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10770</v>
      </c>
      <c r="K648" s="277">
        <f t="shared" si="145"/>
        <v>0</v>
      </c>
      <c r="L648" s="311">
        <f t="shared" si="145"/>
        <v>10770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1170</v>
      </c>
      <c r="K653" s="1422"/>
      <c r="L653" s="296">
        <f t="shared" si="147"/>
        <v>1170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>
        <v>261</v>
      </c>
      <c r="K654" s="1421"/>
      <c r="L654" s="315">
        <f t="shared" si="147"/>
        <v>261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9197</v>
      </c>
      <c r="K655" s="1430"/>
      <c r="L655" s="321">
        <f t="shared" si="147"/>
        <v>9197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>
        <v>142</v>
      </c>
      <c r="K658" s="1422"/>
      <c r="L658" s="296">
        <f t="shared" si="147"/>
        <v>142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>
        <v>-55340</v>
      </c>
      <c r="K714" s="1426"/>
      <c r="L714" s="311">
        <f t="shared" si="165"/>
        <v>-55340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1297</v>
      </c>
      <c r="K720" s="277">
        <f t="shared" si="167"/>
        <v>0</v>
      </c>
      <c r="L720" s="311">
        <f t="shared" si="167"/>
        <v>1297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>
        <v>1297</v>
      </c>
      <c r="K723" s="1422"/>
      <c r="L723" s="296">
        <f t="shared" si="169"/>
        <v>1297</v>
      </c>
      <c r="M723" s="12">
        <f t="shared" si="159"/>
        <v>1</v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-6046</v>
      </c>
      <c r="K746" s="399">
        <f t="shared" si="173"/>
        <v>0</v>
      </c>
      <c r="L746" s="396">
        <f t="shared" si="173"/>
        <v>-6046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14" t="str">
        <f>$B$7</f>
        <v>ОТЧЕТНИ ДАННИ ПО ЕБК ЗА СМЕТКИТЕ ЗА СРЕДСТВАТА ОТ ЕВРОПЕЙСКИЯ СЪЮЗ - ДЕС</v>
      </c>
      <c r="C752" s="1815"/>
      <c r="D752" s="1815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6" t="str">
        <f>$B$9</f>
        <v>ОБЩИНА ЧИПРОВЦИ</v>
      </c>
      <c r="C754" s="1807"/>
      <c r="D754" s="1808"/>
      <c r="E754" s="115">
        <f>$E$9</f>
        <v>43101</v>
      </c>
      <c r="F754" s="227">
        <f>$F$9</f>
        <v>43373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65" t="str">
        <f>$B$12</f>
        <v>Чипровци</v>
      </c>
      <c r="C757" s="1866"/>
      <c r="D757" s="1867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850" t="s">
        <v>2046</v>
      </c>
      <c r="F761" s="1851"/>
      <c r="G761" s="1851"/>
      <c r="H761" s="1852"/>
      <c r="I761" s="1859" t="s">
        <v>2047</v>
      </c>
      <c r="J761" s="1860"/>
      <c r="K761" s="1860"/>
      <c r="L761" s="1861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39" t="s">
        <v>753</v>
      </c>
      <c r="D768" s="184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35" t="s">
        <v>756</v>
      </c>
      <c r="D771" s="183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7565</v>
      </c>
      <c r="K771" s="277">
        <f t="shared" si="176"/>
        <v>0</v>
      </c>
      <c r="L771" s="274">
        <f t="shared" si="176"/>
        <v>7565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>
        <v>324</v>
      </c>
      <c r="K775" s="1422"/>
      <c r="L775" s="296">
        <f>I775+J775+K775</f>
        <v>324</v>
      </c>
      <c r="M775" s="12">
        <f t="shared" si="175"/>
        <v>1</v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7241</v>
      </c>
      <c r="K776" s="1423"/>
      <c r="L776" s="288">
        <f>I776+J776+K776</f>
        <v>7241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837" t="s">
        <v>195</v>
      </c>
      <c r="D777" s="1838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1845</v>
      </c>
      <c r="K777" s="277">
        <f t="shared" si="177"/>
        <v>0</v>
      </c>
      <c r="L777" s="274">
        <f t="shared" si="177"/>
        <v>1845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1117</v>
      </c>
      <c r="K778" s="1420"/>
      <c r="L778" s="282">
        <f aca="true" t="shared" si="179" ref="L778:L785">I778+J778+K778</f>
        <v>1117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453</v>
      </c>
      <c r="K781" s="1422"/>
      <c r="L781" s="296">
        <f t="shared" si="179"/>
        <v>453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275</v>
      </c>
      <c r="K782" s="1422"/>
      <c r="L782" s="296">
        <f t="shared" si="179"/>
        <v>275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33" t="s">
        <v>200</v>
      </c>
      <c r="D785" s="183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35" t="s">
        <v>201</v>
      </c>
      <c r="D786" s="183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20887</v>
      </c>
      <c r="K786" s="277">
        <f t="shared" si="180"/>
        <v>0</v>
      </c>
      <c r="L786" s="311">
        <f t="shared" si="180"/>
        <v>20887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3492</v>
      </c>
      <c r="K791" s="1422"/>
      <c r="L791" s="296">
        <f t="shared" si="182"/>
        <v>3492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>
        <v>323</v>
      </c>
      <c r="K792" s="1421"/>
      <c r="L792" s="315">
        <f t="shared" si="182"/>
        <v>323</v>
      </c>
      <c r="M792" s="12">
        <f t="shared" si="175"/>
        <v>1</v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>
        <v>16546</v>
      </c>
      <c r="K793" s="1430"/>
      <c r="L793" s="321">
        <f t="shared" si="182"/>
        <v>16546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526</v>
      </c>
      <c r="K796" s="1422"/>
      <c r="L796" s="296">
        <f t="shared" si="182"/>
        <v>526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29" t="s">
        <v>275</v>
      </c>
      <c r="D804" s="1830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29" t="s">
        <v>731</v>
      </c>
      <c r="D808" s="1830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29" t="s">
        <v>220</v>
      </c>
      <c r="D814" s="1830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29" t="s">
        <v>222</v>
      </c>
      <c r="D817" s="1830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31" t="s">
        <v>223</v>
      </c>
      <c r="D818" s="1832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31" t="s">
        <v>224</v>
      </c>
      <c r="D819" s="1832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31" t="s">
        <v>1677</v>
      </c>
      <c r="D820" s="1832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29" t="s">
        <v>225</v>
      </c>
      <c r="D821" s="1830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29" t="s">
        <v>237</v>
      </c>
      <c r="D837" s="1830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29" t="s">
        <v>238</v>
      </c>
      <c r="D838" s="1830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29" t="s">
        <v>239</v>
      </c>
      <c r="D839" s="1830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29" t="s">
        <v>240</v>
      </c>
      <c r="D840" s="1830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29" t="s">
        <v>1678</v>
      </c>
      <c r="D847" s="1830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29" t="s">
        <v>1675</v>
      </c>
      <c r="D851" s="1830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29" t="s">
        <v>1676</v>
      </c>
      <c r="D852" s="1830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31" t="s">
        <v>250</v>
      </c>
      <c r="D853" s="1832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29" t="s">
        <v>276</v>
      </c>
      <c r="D854" s="1830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27" t="s">
        <v>251</v>
      </c>
      <c r="D857" s="1828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827" t="s">
        <v>252</v>
      </c>
      <c r="D858" s="1828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27" t="s">
        <v>632</v>
      </c>
      <c r="D866" s="1828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27" t="s">
        <v>694</v>
      </c>
      <c r="D869" s="1828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29" t="s">
        <v>695</v>
      </c>
      <c r="D870" s="1830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22" t="s">
        <v>925</v>
      </c>
      <c r="D875" s="1823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824" t="s">
        <v>703</v>
      </c>
      <c r="D879" s="1825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24" t="s">
        <v>703</v>
      </c>
      <c r="D880" s="1825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39685</v>
      </c>
      <c r="K884" s="399">
        <f t="shared" si="208"/>
        <v>0</v>
      </c>
      <c r="L884" s="396">
        <f t="shared" si="208"/>
        <v>39685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2018-10-10T11:47:14Z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