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<sst xmlns="http://schemas.openxmlformats.org/spreadsheetml/2006/main" count="2732" uniqueCount="2082">
  <si>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</si>
  <si>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</si>
  <si>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</si>
  <si>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</si>
  <si>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</si>
  <si>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</si>
  <si>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</si>
  <si>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</si>
  <si>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</si>
  <si>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</si>
  <si>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</si>
  <si>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</si>
  <si>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</si>
  <si>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</si>
  <si>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</si>
  <si>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</si>
  <si>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</si>
  <si>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</si>
  <si>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</si>
  <si>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</si>
  <si>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</si>
  <si>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</si>
  <si>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</si>
  <si>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</si>
  <si>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</si>
  <si>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</si>
  <si>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</si>
  <si>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</si>
  <si>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</si>
  <si>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</si>
  <si>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</si>
  <si>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</si>
  <si>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</si>
  <si>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</si>
  <si>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</si>
  <si>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</si>
  <si>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</si>
  <si>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</si>
  <si>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</si>
  <si>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</si>
  <si>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</si>
  <si>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</si>
  <si>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</si>
  <si>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</si>
  <si>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</si>
  <si>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</si>
  <si>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</si>
  <si>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</si>
  <si>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</si>
  <si>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</si>
  <si>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</si>
  <si>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</si>
  <si>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</si>
  <si>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</si>
  <si>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</si>
  <si>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</si>
  <si>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</si>
  <si>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</si>
  <si>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</si>
  <si>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</si>
  <si>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</si>
  <si>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</si>
  <si>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</si>
  <si>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</si>
  <si>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</si>
  <si>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</si>
  <si>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</si>
  <si>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</si>
  <si>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</si>
  <si>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</si>
  <si>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</si>
  <si>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</si>
  <si>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</si>
  <si>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</si>
  <si>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</si>
  <si>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</si>
  <si>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</si>
  <si>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</si>
  <si>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</si>
  <si>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</si>
  <si>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</si>
  <si>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</si>
  <si>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</si>
  <si>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</si>
  <si>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</si>
  <si>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</si>
  <si>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</si>
  <si>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</si>
  <si>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</si>
  <si>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</si>
  <si>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</si>
  <si>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</si>
  <si>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</si>
  <si>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</si>
  <si>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</si>
  <si>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</si>
  <si>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</si>
  <si>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</si>
  <si>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</si>
  <si>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</si>
  <si>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</si>
  <si>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</si>
  <si>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</si>
  <si>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</si>
  <si>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</si>
  <si>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</si>
  <si>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</si>
  <si>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</si>
  <si>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</si>
  <si>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</si>
  <si>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</si>
  <si>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</si>
  <si>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</si>
  <si>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</si>
  <si>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</si>
  <si>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</si>
  <si>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</si>
  <si>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</si>
  <si>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</si>
  <si>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</si>
  <si>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</si>
  <si>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</si>
  <si>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</si>
  <si>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</si>
  <si>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</si>
  <si>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</si>
  <si>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</si>
  <si>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</si>
  <si>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</si>
  <si>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</si>
  <si>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</si>
  <si>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</si>
  <si>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</si>
  <si>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</si>
  <si>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</si>
  <si>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</si>
  <si>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</si>
  <si>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</si>
  <si>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</si>
  <si>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</si>
  <si>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</si>
  <si>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</si>
  <si>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</si>
  <si>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</si>
  <si>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</si>
  <si>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</si>
  <si>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</si>
  <si>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</si>
  <si>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</si>
  <si>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</si>
  <si>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</si>
  <si>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</si>
  <si>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</si>
  <si>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</si>
  <si>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</si>
  <si>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</si>
  <si>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</si>
  <si>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</si>
  <si>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</si>
  <si>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</si>
  <si>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</si>
  <si>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</si>
  <si>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</si>
  <si>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</si>
  <si>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</si>
  <si>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</si>
  <si>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</si>
  <si>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</si>
  <si>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</si>
  <si>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</si>
  <si>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</si>
  <si>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</si>
  <si>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</si>
  <si>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</si>
  <si>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</si>
  <si>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</si>
  <si>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</si>
  <si>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</si>
  <si>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</si>
  <si>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</si>
  <si>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</si>
  <si>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</si>
  <si>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</si>
  <si>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</si>
  <si>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</si>
  <si>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</si>
  <si>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</si>
  <si>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</si>
  <si>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</si>
  <si>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</si>
  <si>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</si>
  <si>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</si>
  <si>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</si>
  <si>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</si>
  <si>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</si>
  <si>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</si>
  <si>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</si>
  <si>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</si>
  <si>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</si>
  <si>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</si>
  <si>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</si>
  <si>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</si>
  <si>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</si>
  <si>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</si>
  <si>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</si>
  <si>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</si>
  <si>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</si>
  <si>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</si>
  <si>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</si>
  <si>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</si>
  <si>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</si>
  <si>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</si>
  <si>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</si>
  <si>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</si>
  <si>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</si>
  <si>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</si>
  <si>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</si>
  <si>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</si>
  <si>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</si>
  <si>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</si>
  <si>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</si>
  <si>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</si>
  <si>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</si>
  <si>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</si>
  <si>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</si>
  <si>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</si>
  <si>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</si>
  <si>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</si>
  <si>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</si>
  <si>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</si>
  <si>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</si>
  <si>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</si>
  <si>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</si>
  <si>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</si>
  <si>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</si>
  <si>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</si>
  <si>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</si>
  <si>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</si>
  <si>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</si>
  <si>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</si>
  <si>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</si>
  <si>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</si>
  <si>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</si>
  <si>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</si>
  <si>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</si>
  <si>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</si>
  <si>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</si>
  <si>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</si>
  <si>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</si>
  <si>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</si>
  <si>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</si>
  <si>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</si>
  <si>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</si>
  <si>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</si>
  <si>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</si>
  <si>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</si>
  <si>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</si>
  <si>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</si>
  <si>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</si>
  <si>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</si>
  <si>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</si>
  <si>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</si>
  <si>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</si>
  <si>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</si>
  <si>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</si>
  <si>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</si>
  <si>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</si>
  <si>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</si>
  <si>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</si>
  <si>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</si>
  <si>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</si>
  <si>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</si>
  <si>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</si>
  <si>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</si>
  <si>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</si>
  <si>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</si>
  <si>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</si>
  <si>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</si>
  <si>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</si>
  <si>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</si>
  <si>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</si>
  <si>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</si>
  <si>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</si>
  <si>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</si>
  <si>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</si>
  <si>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</si>
  <si>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</si>
  <si>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</si>
  <si>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</si>
  <si>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</si>
  <si>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</si>
  <si>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</si>
  <si>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</si>
  <si>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</si>
  <si>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</si>
  <si>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</si>
  <si>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</si>
  <si>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</si>
  <si>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</si>
  <si>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</si>
  <si>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</si>
  <si>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</si>
  <si>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</si>
  <si>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</si>
  <si>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</si>
  <si>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</si>
  <si>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</si>
  <si>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</si>
  <si>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</si>
  <si>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</si>
  <si>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</si>
  <si>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</si>
  <si>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</si>
  <si>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</si>
  <si>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</si>
  <si>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</si>
  <si>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</si>
  <si>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</si>
  <si>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</si>
  <si>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</si>
  <si>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</si>
  <si>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</si>
  <si>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</si>
  <si>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</si>
  <si>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</si>
  <si>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</si>
  <si>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</si>
  <si>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</si>
  <si>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</si>
  <si>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</si>
  <si>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</si>
  <si>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</si>
  <si>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</si>
  <si>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</si>
  <si>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</si>
  <si>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</si>
  <si>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</si>
  <si>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</si>
  <si>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</si>
  <si>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</si>
  <si>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</si>
  <si>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</si>
  <si>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</si>
  <si>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</si>
  <si>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</si>
  <si>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</si>
  <si>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</si>
  <si>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</si>
  <si>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</si>
  <si>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</si>
  <si>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</si>
  <si>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</si>
  <si>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</si>
  <si>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</si>
  <si>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</si>
  <si>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</si>
  <si>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</si>
  <si>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</si>
  <si>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</si>
  <si>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</si>
  <si>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</si>
  <si>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</si>
  <si>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</si>
  <si>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</si>
  <si>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</si>
  <si>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</si>
  <si>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</si>
  <si>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</si>
  <si>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</si>
  <si>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</si>
  <si>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</si>
  <si>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</si>
  <si>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</si>
  <si>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</si>
  <si>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</si>
  <si>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</si>
  <si>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</si>
  <si>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</si>
  <si>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</si>
  <si>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</si>
  <si>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</si>
  <si>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</si>
  <si>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</si>
  <si>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</si>
  <si>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</si>
  <si>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</si>
  <si>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</si>
  <si>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</si>
  <si>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</si>
  <si>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</si>
  <si>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</si>
  <si>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</si>
  <si>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</si>
  <si>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</si>
  <si>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</si>
  <si>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</si>
  <si>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</si>
  <si>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</si>
  <si>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</si>
  <si>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</si>
  <si>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</si>
  <si>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</si>
  <si>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</si>
  <si>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</si>
  <si>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</si>
  <si>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</si>
  <si>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</si>
  <si>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</si>
  <si>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</si>
  <si>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</si>
  <si>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</si>
  <si>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</si>
  <si>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</si>
  <si>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</si>
  <si>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</si>
  <si>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</si>
  <si>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</si>
  <si>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</si>
  <si>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</si>
  <si>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</si>
  <si>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</si>
  <si>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</si>
  <si>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</si>
  <si>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</si>
  <si>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</si>
  <si>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</si>
  <si>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</si>
  <si>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</si>
  <si>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</si>
  <si>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</si>
  <si>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</si>
  <si>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</si>
  <si>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</si>
  <si>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</si>
  <si>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</si>
  <si>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</si>
  <si>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</si>
  <si>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</si>
  <si>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</si>
  <si>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</si>
  <si>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</si>
  <si>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</si>
  <si>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</si>
  <si>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</si>
  <si>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</si>
  <si>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</si>
  <si>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</si>
  <si>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</si>
  <si>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</si>
  <si>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</si>
  <si>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</si>
  <si>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</si>
  <si>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</si>
  <si>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</si>
  <si>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</si>
  <si>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</si>
  <si>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</si>
  <si>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</si>
  <si>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</si>
  <si>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</si>
  <si>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</si>
  <si>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</si>
  <si>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</si>
  <si>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</si>
  <si>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</si>
  <si>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</si>
  <si>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</si>
  <si>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</si>
  <si>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</si>
  <si>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</si>
  <si>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</si>
  <si>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</si>
  <si>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</si>
  <si>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</si>
  <si>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</si>
  <si>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</si>
  <si>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</si>
  <si>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</si>
  <si>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</si>
  <si>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</si>
  <si>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</si>
  <si>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</si>
  <si>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</si>
  <si>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</si>
  <si>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</si>
  <si>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</si>
  <si>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</si>
  <si>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</si>
  <si>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</si>
  <si>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</si>
  <si>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</si>
  <si>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</si>
  <si>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</si>
  <si>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</si>
  <si>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</si>
  <si>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</si>
  <si>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</si>
  <si>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</si>
  <si>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</si>
  <si>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</si>
  <si>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</si>
  <si>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</si>
  <si>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</si>
  <si>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</si>
  <si>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</si>
  <si>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</si>
  <si>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</si>
  <si>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</si>
  <si>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</si>
  <si>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</si>
  <si>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</si>
  <si>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</si>
  <si>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</si>
  <si>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</si>
  <si>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</si>
  <si>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</si>
  <si>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</si>
  <si>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</si>
  <si>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</si>
  <si>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</si>
  <si>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</si>
  <si>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</si>
  <si>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</si>
  <si>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</si>
  <si>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</si>
  <si>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</si>
  <si>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</si>
  <si>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</si>
  <si>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</si>
  <si>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</si>
  <si>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</si>
  <si>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</si>
  <si>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</si>
  <si>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</si>
  <si>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</si>
  <si>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</si>
  <si>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</si>
  <si>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</si>
  <si>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</si>
  <si>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</si>
  <si>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</si>
  <si>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</si>
  <si>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</si>
  <si>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</si>
  <si>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</si>
  <si>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</si>
  <si>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</si>
  <si>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</si>
  <si>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</si>
  <si>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</si>
  <si>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</si>
  <si>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</si>
  <si>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</si>
  <si>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</si>
  <si>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</si>
  <si>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</si>
  <si>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</si>
  <si>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</si>
  <si>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</si>
  <si>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</si>
  <si>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</si>
  <si>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</si>
  <si>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</si>
  <si>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</si>
  <si>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</si>
  <si>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</si>
  <si>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</si>
  <si>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</si>
  <si>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</si>
  <si>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</si>
  <si>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</si>
  <si>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</si>
  <si>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</si>
  <si>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</si>
  <si>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</si>
  <si>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</si>
  <si>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</si>
  <si>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</si>
  <si>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</si>
  <si>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</si>
  <si>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</si>
  <si>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</si>
  <si>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</si>
  <si>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</si>
  <si>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</si>
  <si>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</si>
  <si>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</si>
  <si>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</si>
  <si>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</si>
  <si>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</si>
  <si>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</si>
  <si>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</si>
  <si>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</si>
  <si>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</si>
  <si>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</si>
  <si>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</si>
  <si>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</si>
  <si>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</si>
  <si>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</si>
  <si>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</si>
  <si>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</si>
  <si>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</si>
  <si>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</si>
  <si>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</si>
  <si>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</si>
  <si>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</si>
  <si>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</si>
  <si>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</si>
  <si>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</si>
  <si>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</si>
  <si>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</si>
  <si>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</si>
  <si>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</si>
  <si>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</si>
  <si>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</si>
  <si>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</si>
  <si>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</si>
  <si>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</si>
  <si>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</si>
  <si>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</si>
  <si>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</si>
  <si>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</si>
  <si>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</si>
  <si>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</si>
  <si>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</si>
  <si>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</si>
  <si>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</si>
  <si>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</si>
  <si>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</si>
  <si>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</si>
  <si>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</si>
  <si>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</si>
  <si>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</si>
  <si>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</si>
  <si>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</si>
  <si>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</si>
  <si>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</si>
  <si>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</si>
  <si>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</si>
  <si>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</si>
  <si>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</si>
  <si>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</si>
  <si>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</si>
  <si>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</si>
  <si>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</si>
  <si>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</si>
  <si>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</si>
  <si>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</si>
  <si>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</si>
  <si>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</si>
  <si>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</si>
  <si>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</si>
  <si>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</si>
  <si>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</si>
  <si>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</si>
  <si>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</si>
  <si>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</si>
  <si>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</si>
  <si>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</si>
  <si>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</si>
  <si>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</si>
  <si>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</si>
  <si>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</si>
  <si>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</si>
  <si>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</si>
  <si>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</si>
  <si>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</si>
  <si>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</si>
  <si>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</si>
  <si>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</si>
  <si>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</si>
  <si>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</si>
  <si>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</si>
  <si>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</si>
  <si>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</si>
  <si>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</si>
  <si>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</si>
  <si>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</si>
  <si>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</si>
  <si>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</si>
  <si>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</si>
  <si>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</si>
  <si>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</si>
  <si>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</si>
  <si>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</si>
  <si>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</si>
  <si>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</si>
  <si>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</si>
  <si>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</si>
  <si>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</si>
  <si>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</si>
  <si>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</si>
  <si>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</si>
  <si>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</si>
  <si>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</si>
  <si>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</si>
  <si>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</si>
  <si>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</si>
  <si>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</si>
  <si>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</si>
  <si>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</si>
  <si>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</si>
  <si>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</si>
  <si>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</si>
  <si>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</si>
  <si>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</si>
  <si>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</si>
  <si>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</si>
  <si>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</si>
  <si>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</si>
  <si>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</si>
  <si>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</si>
  <si>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</si>
  <si>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</si>
  <si>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</si>
  <si>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</si>
  <si>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</si>
  <si>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</si>
  <si>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</si>
  <si>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</si>
  <si>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</si>
  <si>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</si>
  <si>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</si>
  <si>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</si>
  <si>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</si>
  <si>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</si>
  <si>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</si>
  <si>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</si>
  <si>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</si>
  <si>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</si>
  <si>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</si>
  <si>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</si>
  <si>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</si>
  <si>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</si>
  <si>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</si>
  <si>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</si>
  <si>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</si>
  <si>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</si>
  <si>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</si>
  <si>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</si>
  <si>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</si>
  <si>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</si>
  <si>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</si>
  <si>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</si>
  <si>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</si>
  <si>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</si>
  <si>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</si>
  <si>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</si>
  <si>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</si>
  <si>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</si>
  <si>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</si>
  <si>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</si>
  <si>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</si>
  <si>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</si>
  <si>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</si>
  <si>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</si>
  <si>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</si>
  <si>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</si>
  <si>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</si>
  <si>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</si>
  <si>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</si>
  <si>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</si>
  <si>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</si>
  <si>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</si>
  <si>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</si>
  <si>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</si>
  <si>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</si>
  <si>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</si>
  <si>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</si>
  <si>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</si>
  <si>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</si>
  <si>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</si>
  <si>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</si>
  <si>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</si>
  <si>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</si>
  <si>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</si>
  <si>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</si>
  <si>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</si>
  <si>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</si>
  <si>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</si>
  <si>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</si>
  <si>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</si>
  <si>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</si>
  <si>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</si>
  <si>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</si>
  <si>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</si>
  <si>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</si>
  <si>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</si>
  <si>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</si>
  <si>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</si>
  <si>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</si>
  <si>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</si>
  <si>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</si>
  <si>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</si>
  <si>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</si>
  <si>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</si>
  <si>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</si>
  <si>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</si>
  <si>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</si>
  <si>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</si>
  <si>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</si>
  <si>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</si>
  <si>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</si>
  <si>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</si>
  <si>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</si>
  <si>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</si>
  <si>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</si>
  <si>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</si>
  <si>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</si>
  <si>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</si>
  <si>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</si>
  <si>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</si>
  <si>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</si>
  <si>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</si>
  <si>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</si>
  <si>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</si>
  <si>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</si>
  <si>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</si>
  <si>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</si>
  <si>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</si>
  <si>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</si>
  <si>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</si>
  <si>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</si>
  <si>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</si>
  <si>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</si>
  <si>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</si>
  <si>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</si>
  <si>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</si>
  <si>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</si>
  <si>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</si>
  <si>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</si>
  <si>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</si>
  <si>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</si>
  <si>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</si>
  <si>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</si>
  <si>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</si>
  <si>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</si>
  <si>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</si>
  <si>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</si>
  <si>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</si>
  <si>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</si>
  <si>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</si>
  <si>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</si>
  <si>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</si>
  <si>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</si>
  <si>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</si>
  <si>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</si>
  <si>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</si>
  <si>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</si>
  <si>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</si>
  <si>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</si>
  <si>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</si>
  <si>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</si>
  <si>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</si>
  <si>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</si>
  <si>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</si>
  <si>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</si>
  <si>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</si>
  <si>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</si>
  <si>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</si>
  <si>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</si>
  <si>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</si>
  <si>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</si>
  <si>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</si>
  <si>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</si>
  <si>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</si>
  <si>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</si>
  <si>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</si>
  <si>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</si>
  <si>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</si>
  <si>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</si>
  <si>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</si>
  <si>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</si>
  <si>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</si>
  <si>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</si>
  <si>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</si>
  <si>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</si>
  <si>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</si>
  <si>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</si>
  <si>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</si>
  <si>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</si>
  <si>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</si>
  <si>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</si>
  <si>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</si>
  <si>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</si>
  <si>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</si>
  <si>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</si>
  <si>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</si>
  <si>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</si>
  <si>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</si>
  <si>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</si>
  <si>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</si>
  <si>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</si>
  <si>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</si>
  <si>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</si>
  <si>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</si>
  <si>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</si>
  <si>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</si>
  <si>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</si>
  <si>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</si>
  <si>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</si>
  <si>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</si>
  <si>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</si>
  <si>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</si>
  <si>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</si>
  <si>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</si>
  <si>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</si>
  <si>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</si>
  <si>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</si>
  <si>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</si>
  <si>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</si>
  <si>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</si>
  <si>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</si>
  <si>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</si>
  <si>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</si>
  <si>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</si>
  <si>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</si>
  <si>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</si>
  <si>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</si>
  <si>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</si>
  <si>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</si>
  <si>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</si>
  <si>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</si>
  <si>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</si>
  <si>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</si>
  <si>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</si>
  <si>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</si>
  <si>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</si>
  <si>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</si>
  <si>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</si>
  <si>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</si>
  <si>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</si>
  <si>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</si>
  <si>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</si>
  <si>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</si>
  <si>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</si>
  <si>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</si>
  <si>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</si>
  <si>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</si>
  <si>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</si>
  <si>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</si>
  <si>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</si>
  <si>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</si>
  <si>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</si>
  <si>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</si>
  <si>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</si>
  <si>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</si>
  <si>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</si>
  <si>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</si>
  <si>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</si>
  <si>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</si>
  <si>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</si>
  <si>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</si>
  <si>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</si>
  <si>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</si>
  <si>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</si>
  <si>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</si>
  <si>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</si>
  <si>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</si>
  <si>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</si>
  <si>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</si>
  <si>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</si>
  <si>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</si>
  <si>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</si>
  <si>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</si>
  <si>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</si>
  <si>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</si>
  <si>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</si>
  <si>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</si>
  <si>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</si>
  <si>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</si>
  <si>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</si>
  <si>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</si>
  <si>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</si>
  <si>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</si>
  <si>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</si>
  <si>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</si>
  <si>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</si>
  <si>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</si>
  <si>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</si>
  <si>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</si>
  <si>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</si>
  <si>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</si>
  <si>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</si>
  <si>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</si>
  <si>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</si>
  <si>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</si>
  <si>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</si>
  <si>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</si>
  <si>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</si>
  <si>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</si>
  <si>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</si>
  <si>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</si>
  <si>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</si>
  <si>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</si>
  <si>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</si>
  <si>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</si>
  <si>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</si>
  <si>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</si>
  <si>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</si>
  <si>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</si>
  <si>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</si>
  <si>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</si>
  <si>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</si>
  <si>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</si>
  <si>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</si>
  <si>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</si>
  <si>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</si>
  <si>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</si>
  <si>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</si>
  <si>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</si>
  <si>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</si>
  <si>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</si>
  <si>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</si>
  <si>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</si>
  <si>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</si>
  <si>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</si>
  <si>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</si>
  <si>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</si>
  <si>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</si>
  <si>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</si>
  <si>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</si>
  <si>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</si>
  <si>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</si>
  <si>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</si>
  <si>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</si>
  <si>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</si>
  <si>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</si>
  <si>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</si>
  <si>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</si>
  <si>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</si>
  <si>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</si>
  <si>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</si>
  <si>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</si>
  <si>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</si>
  <si>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</si>
  <si>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</si>
  <si>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</si>
  <si>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</si>
  <si>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</si>
  <si>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</si>
  <si>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</si>
  <si>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</si>
  <si>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</si>
  <si>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</si>
  <si>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</si>
  <si>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</si>
  <si>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</si>
  <si>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</si>
  <si>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</si>
  <si>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</si>
  <si>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</si>
  <si>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</si>
  <si>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</si>
  <si>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</si>
  <si>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</si>
  <si>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</si>
  <si>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</si>
  <si>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</si>
  <si>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</si>
  <si>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</si>
  <si>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</si>
  <si>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</si>
  <si>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</si>
  <si>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</si>
  <si>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</si>
  <si>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</si>
  <si>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</si>
  <si>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</si>
  <si>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</si>
  <si>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</si>
  <si>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</si>
  <si>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</si>
  <si>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</si>
  <si>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</si>
  <si>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</si>
  <si>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</si>
  <si>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</si>
  <si>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</si>
  <si>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</si>
  <si>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</si>
  <si>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</si>
  <si>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</si>
  <si>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</si>
  <si>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</si>
  <si>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</si>
  <si>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</si>
  <si>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</si>
  <si>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</si>
  <si>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</si>
  <si>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</si>
  <si>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</si>
  <si>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</si>
  <si>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</si>
  <si>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</si>
  <si>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</si>
  <si>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</si>
  <si>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</si>
  <si>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</si>
  <si>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</si>
  <si>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</si>
  <si>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</si>
  <si>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</si>
  <si>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</si>
  <si>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</si>
  <si>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</si>
  <si>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</si>
  <si>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</si>
  <si>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</si>
  <si>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</si>
  <si>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</si>
  <si>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</si>
  <si>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</si>
  <si>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</si>
  <si>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</si>
  <si>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</si>
  <si>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</si>
  <si>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</si>
  <si>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</si>
  <si>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</si>
  <si>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</si>
  <si>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</si>
  <si>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</si>
  <si>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</si>
  <si>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</si>
  <si>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</si>
  <si>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</si>
  <si>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</si>
  <si>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</si>
  <si>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</si>
  <si>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</si>
  <si>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</si>
  <si>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</si>
  <si>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</si>
  <si>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</si>
  <si>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</si>
  <si>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</si>
  <si>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</si>
  <si>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</si>
  <si>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</si>
  <si>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</si>
  <si>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</si>
  <si>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</si>
  <si>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</si>
  <si>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</si>
  <si>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</si>
  <si>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</si>
  <si>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</si>
  <si>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</si>
  <si>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</si>
  <si>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</si>
  <si>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</si>
  <si>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</si>
  <si>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</si>
  <si>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</si>
  <si>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</si>
  <si>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</si>
  <si>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</si>
  <si>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</si>
  <si>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</si>
  <si>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</si>
  <si>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</si>
  <si>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</si>
  <si>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</si>
  <si>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</si>
  <si>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</si>
  <si>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</si>
  <si>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</si>
  <si>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</si>
  <si>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</si>
  <si>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</si>
  <si>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</si>
  <si>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</si>
  <si>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</si>
  <si>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</si>
  <si>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</si>
  <si>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</si>
  <si>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</si>
  <si>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</si>
  <si>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</si>
  <si>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</si>
  <si>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</si>
  <si>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</si>
  <si>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</si>
  <si>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</si>
  <si>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</si>
  <si>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</si>
  <si>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</si>
  <si>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</si>
  <si>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</si>
  <si>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</si>
  <si>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</si>
  <si>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</si>
  <si>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</si>
  <si>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</si>
  <si>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</si>
  <si>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</si>
  <si>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</si>
  <si>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</si>
  <si>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</si>
  <si>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</si>
  <si>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</si>
  <si>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</si>
  <si>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</si>
  <si>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</si>
  <si>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</si>
  <si>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</si>
  <si>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</si>
  <si>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</si>
  <si>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</si>
  <si>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</si>
  <si>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</si>
  <si>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</si>
  <si>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</si>
  <si>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</si>
  <si>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</si>
  <si>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</si>
  <si>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</si>
  <si>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</si>
  <si>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</si>
  <si>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</si>
  <si>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</si>
  <si>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</si>
  <si>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</si>
  <si>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</si>
  <si>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</si>
  <si>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</si>
  <si>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</si>
  <si>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</si>
  <si>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</si>
  <si>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</si>
  <si>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</si>
  <si>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</si>
  <si>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</si>
  <si>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</si>
  <si>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</si>
  <si>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</si>
  <si>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</si>
  <si>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</si>
  <si>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</si>
  <si>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</si>
  <si>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</si>
  <si>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</si>
  <si>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</si>
  <si>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</si>
  <si>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</si>
  <si>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</si>
  <si>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</si>
  <si>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</si>
  <si>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</si>
  <si>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</si>
  <si>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</si>
  <si>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</si>
  <si>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</si>
  <si>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</si>
  <si>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</si>
  <si>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</si>
  <si>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</si>
  <si>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</si>
  <si>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</si>
  <si>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</si>
  <si>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</si>
  <si>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</si>
  <si>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</si>
  <si>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</si>
  <si>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</si>
  <si>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</si>
  <si>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</si>
  <si>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</si>
  <si>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</si>
  <si>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</si>
  <si>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</si>
  <si>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</si>
  <si>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</si>
  <si>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</si>
  <si>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</si>
  <si>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</si>
  <si>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</si>
  <si>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</si>
  <si>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</si>
  <si>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</si>
  <si>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</si>
  <si>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</si>
  <si>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</si>
  <si>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</si>
  <si>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</si>
  <si>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</si>
  <si>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</si>
  <si>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</si>
  <si>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</si>
  <si>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</si>
  <si>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</si>
  <si>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</si>
  <si>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</si>
  <si>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</si>
  <si>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</si>
  <si>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</si>
  <si>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</si>
  <si>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</si>
  <si>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</si>
  <si>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</si>
  <si>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</si>
  <si>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</si>
  <si>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</si>
  <si>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</si>
  <si>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</si>
  <si>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</si>
  <si>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</si>
  <si>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</si>
  <si>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</si>
  <si>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</si>
  <si>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</si>
  <si>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</si>
  <si>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</si>
  <si>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</si>
  <si>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</si>
  <si>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</si>
  <si>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</si>
  <si>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</si>
  <si>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</si>
  <si>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</si>
  <si>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</si>
  <si>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</si>
  <si>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</si>
  <si>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</si>
  <si>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</si>
  <si>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</si>
  <si>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</si>
  <si>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</si>
  <si>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</si>
  <si>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</si>
  <si>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</si>
  <si>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</si>
  <si>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</si>
  <si>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</si>
  <si>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</si>
  <si>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</si>
  <si>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</si>
  <si>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</si>
  <si>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</si>
  <si>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</si>
  <si>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</si>
  <si>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</si>
  <si>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</si>
  <si>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</si>
  <si>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</si>
  <si>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</si>
  <si>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</si>
  <si>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</si>
  <si>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</si>
  <si>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</si>
  <si>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</si>
  <si>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</si>
  <si>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</si>
  <si>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</si>
  <si>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</si>
  <si>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</si>
  <si>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</si>
  <si>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</si>
  <si>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</si>
  <si>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</si>
  <si>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</si>
  <si>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</si>
  <si>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</si>
  <si>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</si>
  <si>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</si>
  <si>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</si>
  <si>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</si>
  <si>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</si>
  <si>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</si>
  <si>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</si>
  <si>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</si>
  <si>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</si>
  <si>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</si>
  <si>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</si>
  <si>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</si>
  <si>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</si>
  <si>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</si>
  <si>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</si>
  <si>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</si>
  <si>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</si>
  <si>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</si>
  <si>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</si>
  <si>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</si>
  <si>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</si>
  <si>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</si>
  <si>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</si>
  <si>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</si>
  <si>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</si>
  <si>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</si>
  <si>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</si>
  <si>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</si>
  <si>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</si>
  <si>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</si>
  <si>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</si>
  <si>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</si>
  <si>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</si>
  <si>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</si>
  <si>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</si>
  <si>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</si>
  <si>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</si>
  <si>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</si>
  <si>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</si>
  <si>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</si>
  <si>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</si>
  <si>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</si>
  <si>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</si>
  <si>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</si>
  <si>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</si>
  <si>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</si>
  <si>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</si>
  <si>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</si>
  <si>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</si>
  <si>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</si>
  <si>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</si>
  <si>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</si>
  <si>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</si>
  <si>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</si>
  <si>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</si>
  <si>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</si>
  <si>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</si>
  <si>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</si>
  <si>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</si>
  <si>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</si>
  <si>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</si>
  <si>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</si>
  <si>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</si>
  <si>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</si>
  <si>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</si>
  <si>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</si>
  <si>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</si>
  <si>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</si>
  <si>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</si>
  <si>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</si>
  <si>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</si>
  <si>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</si>
  <si>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</si>
  <si>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</si>
  <si>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</si>
  <si>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</si>
  <si>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</si>
  <si>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</si>
  <si>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</si>
  <si>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</si>
  <si>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</si>
  <si>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</si>
  <si>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</si>
  <si>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</si>
  <si>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</si>
  <si>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</si>
  <si>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</si>
  <si>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</si>
  <si>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</si>
  <si>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</si>
  <si>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</si>
  <si>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</si>
  <si>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</si>
  <si>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</si>
  <si>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</si>
  <si>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</si>
  <si>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</si>
  <si>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</si>
  <si>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</si>
  <si>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</si>
  <si>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</si>
  <si>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</si>
  <si>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</si>
  <si>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</si>
  <si>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</si>
  <si>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</si>
  <si>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</si>
  <si>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</si>
  <si>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</si>
  <si>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</si>
  <si>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</si>
  <si>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</si>
  <si>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</si>
  <si>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</si>
  <si>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</si>
  <si>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</si>
  <si>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</si>
  <si>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</si>
  <si>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</si>
  <si>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</si>
  <si>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</si>
  <si>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</si>
  <si>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</si>
  <si>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</si>
  <si>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</si>
  <si>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</si>
  <si>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</si>
  <si>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</si>
  <si>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</si>
  <si>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</si>
  <si>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</si>
  <si>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</si>
  <si>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</si>
  <si>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</si>
  <si>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</si>
  <si>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</si>
  <si>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</si>
  <si>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</si>
  <si>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</si>
  <si>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</si>
  <si>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</si>
  <si>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</si>
  <si>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</si>
  <si>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</si>
  <si>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</si>
  <si>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</si>
  <si>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</si>
  <si>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</si>
  <si>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</si>
  <si>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</si>
  <si>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</si>
  <si>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</si>
  <si>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</si>
  <si>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</si>
  <si>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</si>
  <si>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</si>
  <si>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</si>
  <si>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</si>
  <si>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</si>
  <si>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</si>
  <si>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</si>
  <si>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</si>
  <si>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</si>
  <si>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</si>
  <si>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</si>
  <si>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</si>
  <si>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</si>
  <si>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</si>
  <si>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</si>
  <si>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</si>
  <si>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</si>
  <si>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</si>
  <si>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</si>
  <si>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</si>
  <si>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</si>
  <si>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</si>
  <si>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</si>
  <si>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</si>
  <si>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</si>
  <si>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</si>
  <si>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</si>
  <si>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</si>
  <si>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</si>
  <si>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</si>
  <si>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</si>
  <si>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</si>
  <si>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</si>
  <si>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</si>
  <si>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</si>
  <si>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</si>
  <si>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</si>
  <si>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</si>
  <si>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</si>
  <si>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</si>
  <si>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</si>
  <si>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</si>
  <si>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</si>
  <si>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</si>
  <si>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</si>
  <si>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</si>
  <si>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</si>
  <si>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</si>
  <si>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</si>
  <si>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</si>
  <si>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</si>
  <si>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</si>
  <si>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</si>
  <si>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</si>
  <si>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</si>
  <si>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</si>
  <si>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</si>
  <si>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</si>
  <si>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</si>
  <si>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</si>
  <si>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</si>
  <si>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</si>
  <si>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</si>
  <si>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</si>
  <si>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</si>
  <si>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</si>
  <si>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</si>
  <si>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</si>
  <si>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</si>
  <si>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</si>
  <si>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</si>
  <si>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</si>
  <si>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</si>
  <si>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</si>
  <si>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</si>
  <si>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</si>
  <si>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</si>
  <si>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</si>
  <si>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</si>
  <si>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</si>
  <si>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</si>
  <si>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</si>
  <si>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</si>
  <si>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</si>
  <si>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</si>
  <si>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</si>
  <si>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</si>
  <si>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</si>
  <si>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</si>
  <si>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</si>
  <si>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</si>
  <si>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</si>
  <si>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</si>
  <si>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</si>
  <si>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</si>
  <si>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</si>
  <si>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</si>
  <si>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</si>
  <si>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</si>
  <si>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</si>
  <si>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</si>
  <si>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</si>
  <si>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</si>
  <si>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</si>
  <si>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</si>
  <si>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</si>
  <si>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</si>
  <si>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</si>
  <si>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</si>
  <si>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</si>
  <si>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</si>
  <si>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</si>
  <si>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</si>
  <si>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</si>
  <si>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</si>
  <si>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</si>
  <si>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</si>
  <si>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</si>
  <si>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</si>
  <si>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</si>
  <si>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</si>
  <si>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</si>
  <si>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</si>
  <si>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</si>
  <si>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</si>
  <si>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</si>
  <si>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</si>
  <si>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</si>
  <si>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</si>
  <si>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</si>
  <si>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</si>
  <si>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</si>
  <si>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</si>
  <si>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</si>
  <si>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</si>
  <si>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</si>
  <si>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</si>
  <si>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</si>
  <si>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</si>
  <si>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</si>
  <si>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</si>
  <si>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</si>
  <si>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</si>
  <si>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</si>
  <si>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</si>
  <si>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</si>
  <si>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</si>
  <si>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</si>
  <si>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</si>
  <si>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</si>
  <si>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</si>
  <si>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</si>
  <si>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</si>
  <si>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</si>
  <si>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</si>
  <si>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</si>
  <si>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</si>
  <si>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</si>
  <si>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</si>
  <si>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</si>
  <si>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</si>
  <si>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</si>
  <si>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</si>
  <si>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</si>
  <si>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</si>
  <si>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</si>
  <si>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</si>
  <si>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</si>
  <si>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</si>
  <si>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</si>
  <si>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</si>
  <si>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</si>
  <si>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</si>
  <si>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</si>
  <si>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</si>
  <si>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</si>
  <si>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</si>
  <si>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</si>
  <si>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</si>
  <si>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</si>
  <si>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</si>
  <si>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</si>
  <si>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</si>
  <si>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</si>
  <si>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</si>
  <si>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</si>
  <si>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</si>
  <si>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</si>
  <si>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</si>
  <si>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</si>
  <si>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</si>
  <si>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</si>
  <si>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</si>
  <si>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</si>
  <si>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</si>
  <si>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</si>
  <si>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</si>
  <si>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</si>
  <si>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</si>
  <si>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</si>
  <si>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</si>
  <si>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</si>
  <si>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</si>
  <si>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</si>
  <si>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</si>
  <si>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</si>
  <si>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</si>
  <si>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</si>
  <si>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</si>
  <si>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</si>
  <si>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</si>
  <si>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</si>
  <si>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</si>
  <si>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</si>
  <si>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</si>
  <si>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</si>
  <si>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</si>
  <si>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</si>
  <si>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</si>
  <si>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</si>
  <si>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</si>
  <si>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</si>
  <si>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</si>
  <si>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</si>
  <si>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</si>
  <si>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</si>
  <si>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</si>
  <si>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</si>
  <si>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</si>
  <si>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</si>
  <si>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</si>
  <si>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</si>
  <si>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</si>
  <si>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</si>
  <si>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</si>
  <si>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</si>
  <si>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</si>
  <si>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</si>
  <si>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</si>
  <si>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</si>
  <si>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</si>
  <si>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</si>
  <si>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</si>
  <si>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</si>
  <si>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</si>
  <si>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</si>
  <si>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</si>
  <si>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</si>
  <si>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</si>
  <si>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</si>
  <si>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</si>
  <si>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</si>
  <si>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</si>
  <si>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</si>
  <si>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</si>
  <si>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</si>
  <si>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</si>
  <si>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</si>
  <si>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</si>
  <si>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</si>
  <si>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</si>
  <si>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</si>
  <si>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</si>
  <si>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</si>
  <si>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</si>
  <si>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</si>
  <si>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</si>
  <si>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</si>
  <si>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</si>
  <si>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</si>
  <si>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</si>
  <si>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</si>
  <si>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</si>
  <si>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</si>
  <si>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</si>
  <si>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</si>
  <si>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</si>
  <si>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</si>
  <si>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</si>
  <si>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</si>
  <si>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</si>
  <si>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</si>
  <si>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</si>
  <si>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</si>
  <si>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</si>
  <si>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</si>
  <si>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</si>
  <si>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</si>
  <si>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</si>
  <si>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</si>
  <si>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</si>
  <si>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</si>
  <si>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</si>
  <si>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</si>
  <si>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</si>
  <si>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</si>
  <si>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</si>
  <si>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</si>
  <si>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</si>
  <si>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</si>
  <si>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</si>
  <si>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</si>
  <si>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</si>
  <si>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</si>
  <si>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</si>
  <si>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</si>
  <si>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</si>
  <si>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</si>
  <si>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</si>
  <si>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</si>
  <si>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</si>
  <si>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</si>
  <si>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</si>
  <si>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</si>
  <si>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</si>
  <si>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</si>
  <si>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</si>
  <si>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</si>
  <si>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</si>
  <si>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</si>
  <si>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</si>
  <si>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</si>
  <si>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</si>
  <si>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</si>
  <si>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</si>
  <si>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</si>
  <si>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</si>
  <si>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</si>
  <si>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</si>
  <si>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</si>
  <si>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</si>
  <si>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</si>
  <si>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</si>
  <si>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</si>
  <si>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</si>
  <si>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</si>
  <si>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</si>
  <si>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</si>
  <si>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</si>
  <si>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</si>
  <si>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</si>
  <si>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</si>
  <si>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</si>
  <si>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</si>
  <si>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</si>
  <si>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</si>
  <si>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</si>
  <si>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</si>
  <si>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</si>
  <si>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</si>
  <si>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</si>
  <si>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</si>
  <si>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</si>
  <si>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</si>
  <si>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</si>
  <si>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</si>
  <si>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</si>
  <si>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</si>
  <si>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</si>
  <si>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</si>
  <si>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</si>
  <si>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</si>
  <si>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</si>
  <si>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</si>
  <si>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</si>
  <si>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</si>
  <si>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</si>
  <si>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</si>
  <si>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</si>
  <si>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</si>
  <si>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</si>
  <si>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</si>
  <si>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</si>
  <si>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</si>
  <si>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</si>
  <si>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</si>
  <si>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</si>
  <si>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</si>
  <si>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</si>
  <si>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</si>
  <si>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</si>
  <si>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</si>
  <si>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</si>
  <si>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</si>
  <si>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</si>
  <si>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</si>
  <si>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</si>
  <si>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</si>
  <si>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</si>
  <si>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</si>
  <si>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</si>
  <si>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</si>
  <si>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</si>
  <si>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</si>
  <si>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</si>
  <si>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</si>
  <si>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</si>
  <si>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</si>
  <si>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</si>
  <si>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</si>
  <si>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</si>
  <si>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</si>
  <si>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</si>
  <si>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</si>
  <si>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</si>
  <si>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</si>
  <si>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</si>
  <si>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</si>
  <si>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</si>
  <si>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</si>
  <si>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</si>
  <si>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</si>
  <si>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</si>
  <si>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</si>
  <si>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</si>
  <si>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</si>
  <si>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</si>
  <si>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</si>
  <si>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</si>
  <si>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</si>
  <si>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</si>
  <si>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</si>
  <si>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</si>
  <si>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</si>
  <si>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</si>
  <si>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</si>
  <si>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</si>
  <si>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</si>
  <si>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</si>
  <si>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</si>
  <si>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</si>
  <si>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</si>
  <si>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</si>
  <si>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</si>
  <si>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</si>
  <si>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</si>
  <si>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</si>
  <si>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</si>
  <si>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</si>
  <si>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</si>
  <si>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</si>
  <si>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</si>
  <si>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</si>
  <si>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</si>
  <si>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</si>
  <si>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</si>
  <si>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</si>
  <si>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</si>
  <si>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</si>
  <si>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</si>
  <si>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</si>
  <si>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</si>
  <si>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</si>
  <si>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</si>
  <si>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</si>
  <si>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</si>
  <si>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</si>
  <si>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</si>
  <si>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</si>
  <si>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</si>
  <si>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</si>
  <si>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</si>
  <si>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</si>
  <si>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</si>
  <si>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</si>
  <si>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</si>
  <si>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</si>
  <si>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</si>
  <si>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</si>
  <si>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</si>
  <si>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</si>
  <si>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</si>
  <si>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</si>
  <si>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</si>
  <si>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</si>
  <si>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</si>
  <si>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</si>
  <si>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</si>
  <si>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</si>
  <si>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</si>
  <si>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</si>
  <si>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</si>
  <si>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</si>
  <si>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</si>
  <si>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</si>
  <si>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</si>
  <si>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</si>
  <si>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</si>
  <si>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</si>
  <si>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</si>
  <si>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</si>
  <si>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</si>
  <si>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</si>
  <si>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</si>
  <si>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</si>
  <si>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</si>
  <si>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</si>
  <si>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</si>
  <si>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</si>
  <si>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</si>
  <si>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</si>
  <si>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</si>
  <si>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</si>
  <si>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</si>
  <si>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</si>
  <si>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</si>
  <si>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</si>
  <si>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</si>
  <si>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</si>
  <si>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</si>
  <si>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</si>
  <si>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</si>
  <si>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</si>
  <si>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</si>
  <si>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</si>
  <si>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</si>
  <si>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</si>
  <si>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</si>
  <si>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</si>
  <si>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</si>
  <si>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</si>
  <si>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</si>
  <si>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</si>
  <si>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</si>
  <si>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</si>
  <si>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</si>
  <si>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</si>
  <si>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</si>
  <si>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</si>
  <si>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</si>
  <si>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</si>
  <si>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</si>
  <si>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</si>
  <si>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</si>
  <si>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</si>
  <si>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</si>
  <si>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</si>
  <si>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</si>
  <si>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</si>
  <si>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</si>
  <si>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</si>
  <si>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</si>
  <si>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</si>
  <si>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</si>
  <si>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</si>
  <si>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</si>
  <si>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</si>
  <si>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</si>
  <si>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</si>
  <si>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</si>
  <si>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</si>
  <si>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</si>
  <si>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</si>
  <si>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</si>
  <si>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</si>
  <si>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</si>
  <si>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</si>
  <si>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</si>
  <si>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</si>
  <si>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</si>
  <si>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</si>
  <si>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</si>
  <si>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www.chiprovtsi.bg</t>
  </si>
  <si>
    <t>10.10.2018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</si>
</sst>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ЧИПРОВЦИ</v>
      </c>
      <c r="C2" s="1751"/>
      <c r="D2" s="1752"/>
      <c r="E2" s="1021"/>
      <c r="F2" s="1022">
        <f>+OTCHET!H9</f>
        <v>0</v>
      </c>
      <c r="G2" s="1023" t="str">
        <f>+OTCHET!F12</f>
        <v>6210</v>
      </c>
      <c r="H2" s="1024"/>
      <c r="I2" s="1753" t="str">
        <f>+OTCHET!H609</f>
        <v>www.chiprovtsi.bg</v>
      </c>
      <c r="J2" s="1754"/>
      <c r="K2" s="1015"/>
      <c r="L2" s="1755" t="str">
        <f>OTCHET!H607</f>
        <v>chiprovci@mail.bg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35101</v>
      </c>
      <c r="M80" s="1097"/>
      <c r="N80" s="1123">
        <f>+ROUND(+G80+J80+L80,0)</f>
        <v>35101</v>
      </c>
      <c r="O80" s="1099"/>
      <c r="P80" s="1121">
        <f>+ROUND(OTCHET!E431,0)</f>
        <v>0</v>
      </c>
      <c r="Q80" s="1122">
        <f>+ROUND(OTCHET!L431,0)</f>
        <v>35101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35101</v>
      </c>
      <c r="M81" s="1097"/>
      <c r="N81" s="1245">
        <f>+ROUND(N79+N80,0)</f>
        <v>35101</v>
      </c>
      <c r="O81" s="1099"/>
      <c r="P81" s="1243">
        <f>+ROUND(P79+P80,0)</f>
        <v>0</v>
      </c>
      <c r="Q81" s="1244">
        <f>+ROUND(Q79+Q80,0)</f>
        <v>35101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35101</v>
      </c>
      <c r="M83" s="1097"/>
      <c r="N83" s="1258">
        <f>+ROUND(N48,0)-ROUND(N77,0)+ROUND(N81,0)</f>
        <v>35101</v>
      </c>
      <c r="O83" s="1259"/>
      <c r="P83" s="1256">
        <f>+ROUND(P48,0)-ROUND(P77,0)+ROUND(P81,0)</f>
        <v>0</v>
      </c>
      <c r="Q83" s="1257">
        <f>+ROUND(Q48,0)-ROUND(Q77,0)+ROUND(Q81,0)</f>
        <v>35101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-35101</v>
      </c>
      <c r="M84" s="1097"/>
      <c r="N84" s="1266">
        <f>+ROUND(N101,0)+ROUND(N120,0)+ROUND(N127,0)-ROUND(N132,0)</f>
        <v>-35101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-35101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1406</v>
      </c>
      <c r="M116" s="1097"/>
      <c r="N116" s="1134">
        <f>+ROUND(+G116+J116+L116,0)</f>
        <v>1406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1406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1406</v>
      </c>
      <c r="M118" s="1097"/>
      <c r="N118" s="1211">
        <f>+ROUND(+SUM(N116:N117),0)</f>
        <v>1406</v>
      </c>
      <c r="O118" s="1099"/>
      <c r="P118" s="1209">
        <f>+ROUND(+SUM(P116:P117),0)</f>
        <v>0</v>
      </c>
      <c r="Q118" s="1210">
        <f>+ROUND(+SUM(Q116:Q117),0)</f>
        <v>1406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1406</v>
      </c>
      <c r="M120" s="1097"/>
      <c r="N120" s="1236">
        <f>+ROUND(N106+N110+N114+N118,0)</f>
        <v>1406</v>
      </c>
      <c r="O120" s="1099"/>
      <c r="P120" s="1282">
        <f>+ROUND(P106+P110+P114+P118,0)</f>
        <v>0</v>
      </c>
      <c r="Q120" s="1235">
        <f>+ROUND(Q106+Q110+Q114+Q118,0)</f>
        <v>1406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7352</v>
      </c>
      <c r="M129" s="1097"/>
      <c r="N129" s="1111">
        <f>+ROUND(+G129+J129+L129,0)</f>
        <v>7352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7352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43859</v>
      </c>
      <c r="M131" s="1097"/>
      <c r="N131" s="1123">
        <f>+ROUND(+G131+J131+L131,0)</f>
        <v>43859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43859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36507</v>
      </c>
      <c r="M132" s="1097"/>
      <c r="N132" s="1298">
        <f>+ROUND(+N131-N129-N130,0)</f>
        <v>36507</v>
      </c>
      <c r="O132" s="1099"/>
      <c r="P132" s="1296">
        <f>+ROUND(+P131-P129-P130,0)</f>
        <v>0</v>
      </c>
      <c r="Q132" s="1297">
        <f>+ROUND(+Q131-Q129-Q130,0)</f>
        <v>36507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10.10.2018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9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35101</v>
      </c>
      <c r="G56" s="895">
        <f>+G57+G58+G62</f>
        <v>0</v>
      </c>
      <c r="H56" s="896">
        <f>+H57+H58+H62</f>
        <v>35101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35101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35101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35101</v>
      </c>
      <c r="G59" s="908">
        <f>+OTCHET!I424+OTCHET!I425+OTCHET!I426+OTCHET!I427+OTCHET!I428</f>
        <v>0</v>
      </c>
      <c r="H59" s="909">
        <f>+OTCHET!J424+OTCHET!J425+OTCHET!J426+OTCHET!J427+OTCHET!J428</f>
        <v>35101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35101</v>
      </c>
      <c r="G64" s="930">
        <f>+G22-G38+G56-G63</f>
        <v>0</v>
      </c>
      <c r="H64" s="931">
        <f>+H22-H38+H56-H63</f>
        <v>35101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-35101</v>
      </c>
      <c r="G66" s="940">
        <f>SUM(+G68+G76+G77+G84+G85+G86+G89+G90+G91+G92+G93+G94+G95)</f>
        <v>0</v>
      </c>
      <c r="H66" s="941">
        <f>SUM(+H68+H76+H77+H84+H85+H86+H89+H90+H91+H92+H93+H94+H95)</f>
        <v>-35101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1406</v>
      </c>
      <c r="G86" s="908">
        <f>+G87+G88</f>
        <v>0</v>
      </c>
      <c r="H86" s="909">
        <f>+H87+H88</f>
        <v>1406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1406</v>
      </c>
      <c r="G88" s="966">
        <f>+OTCHET!I523+OTCHET!I526+OTCHET!I546</f>
        <v>0</v>
      </c>
      <c r="H88" s="967">
        <f>+OTCHET!J523+OTCHET!J526+OTCHET!J546</f>
        <v>1406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7352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7352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-43859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-43859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Радослава Горанова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Силвия Еленкова</v>
      </c>
      <c r="F114" s="1769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zoomScale="75" zoomScaleNormal="75" zoomScalePageLayoutView="0" workbookViewId="0" topLeftCell="B539">
      <selection activeCell="H554" sqref="H55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43373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Чипровци</v>
      </c>
      <c r="C12" s="1809"/>
      <c r="D12" s="1810"/>
      <c r="E12" s="118" t="s">
        <v>975</v>
      </c>
      <c r="F12" s="1588" t="s">
        <v>1488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ЧИПРОВЦИ</v>
      </c>
      <c r="C177" s="1806"/>
      <c r="D177" s="1807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Чипровци</v>
      </c>
      <c r="C180" s="1809"/>
      <c r="D180" s="1810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ЧИПРОВЦИ</v>
      </c>
      <c r="C352" s="1806"/>
      <c r="D352" s="1807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Чипровци</v>
      </c>
      <c r="C355" s="1809"/>
      <c r="D355" s="1810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35101</v>
      </c>
      <c r="K428" s="446">
        <f t="shared" si="99"/>
        <v>0</v>
      </c>
      <c r="L428" s="1380">
        <f t="shared" si="99"/>
        <v>35101</v>
      </c>
      <c r="M428" s="7">
        <f>(IF($E428&lt;&gt;0,$M$2,IF($L428&lt;&gt;0,$M$2,"")))</f>
        <v>1</v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>
        <v>35101</v>
      </c>
      <c r="K429" s="154">
        <v>0</v>
      </c>
      <c r="L429" s="1381">
        <f>I429+J429+K429</f>
        <v>35101</v>
      </c>
      <c r="M429" s="7">
        <f>(IF($E429&lt;&gt;0,$M$2,IF($L429&lt;&gt;0,$M$2,"")))</f>
        <v>1</v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35101</v>
      </c>
      <c r="K431" s="517">
        <f t="shared" si="100"/>
        <v>0</v>
      </c>
      <c r="L431" s="514">
        <f t="shared" si="100"/>
        <v>35101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ЧИПРОВЦИ</v>
      </c>
      <c r="C437" s="1806"/>
      <c r="D437" s="1807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Чипровци</v>
      </c>
      <c r="C440" s="1809"/>
      <c r="D440" s="1810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35101</v>
      </c>
      <c r="K447" s="550">
        <f t="shared" si="103"/>
        <v>0</v>
      </c>
      <c r="L447" s="551">
        <f t="shared" si="103"/>
        <v>35101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-35101</v>
      </c>
      <c r="K448" s="557">
        <f t="shared" si="104"/>
        <v>0</v>
      </c>
      <c r="L448" s="558">
        <f>+L599</f>
        <v>-35101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ЧИПРОВЦИ</v>
      </c>
      <c r="C453" s="1806"/>
      <c r="D453" s="1807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Чипровци</v>
      </c>
      <c r="C456" s="1809"/>
      <c r="D456" s="1810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1406</v>
      </c>
      <c r="K546" s="583">
        <f t="shared" si="132"/>
        <v>0</v>
      </c>
      <c r="L546" s="580">
        <f t="shared" si="132"/>
        <v>1406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1406</v>
      </c>
      <c r="K548" s="599">
        <v>0</v>
      </c>
      <c r="L548" s="1387">
        <f t="shared" si="121"/>
        <v>1406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-36507</v>
      </c>
      <c r="K568" s="583">
        <f t="shared" si="133"/>
        <v>0</v>
      </c>
      <c r="L568" s="580">
        <f t="shared" si="133"/>
        <v>-36507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7352</v>
      </c>
      <c r="K569" s="586">
        <v>0</v>
      </c>
      <c r="L569" s="1381">
        <f t="shared" si="121"/>
        <v>7352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-43859</v>
      </c>
      <c r="K575" s="1655">
        <v>0</v>
      </c>
      <c r="L575" s="1395">
        <f t="shared" si="134"/>
        <v>-43859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-35101</v>
      </c>
      <c r="K599" s="668">
        <f t="shared" si="138"/>
        <v>0</v>
      </c>
      <c r="L599" s="664">
        <f t="shared" si="138"/>
        <v>-35101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2077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787" t="s">
        <v>2078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2081</v>
      </c>
      <c r="C607" s="1774"/>
      <c r="D607" s="677" t="s">
        <v>892</v>
      </c>
      <c r="E607" s="678" t="s">
        <v>2075</v>
      </c>
      <c r="F607" s="679">
        <v>878101238</v>
      </c>
      <c r="G607" s="680" t="s">
        <v>893</v>
      </c>
      <c r="H607" s="1775" t="s">
        <v>2079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 t="s">
        <v>2080</v>
      </c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2018-10-10T13:37:54Z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