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<sst xmlns="http://schemas.openxmlformats.org/spreadsheetml/2006/main" count="2863" uniqueCount="2082">
  <si>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</si>
  <si>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</si>
  <si>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</si>
  <si>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</si>
  <si>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</si>
  <si>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</si>
  <si>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</si>
  <si>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</si>
  <si>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</si>
  <si>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</si>
  <si>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</si>
  <si>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</si>
  <si>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</si>
  <si>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</si>
  <si>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</si>
  <si>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</si>
  <si>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</si>
  <si>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</si>
  <si>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</si>
  <si>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</si>
  <si>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</si>
  <si>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</si>
  <si>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</si>
  <si>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</si>
  <si>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</si>
  <si>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</si>
  <si>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</si>
  <si>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</si>
  <si>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</si>
  <si>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</si>
  <si>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</si>
  <si>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</si>
  <si>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</si>
  <si>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</si>
  <si>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</si>
  <si>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</si>
  <si>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</si>
  <si>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</si>
  <si>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</si>
  <si>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</si>
  <si>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</si>
  <si>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</si>
  <si>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</si>
  <si>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</si>
  <si>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</si>
  <si>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</si>
  <si>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</si>
  <si>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</si>
  <si>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</si>
  <si>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</si>
  <si>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</si>
  <si>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</si>
  <si>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</si>
  <si>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</si>
  <si>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</si>
  <si>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</si>
  <si>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</si>
  <si>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</si>
  <si>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</si>
  <si>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</si>
  <si>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</si>
  <si>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</si>
  <si>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</si>
  <si>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</si>
  <si>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</si>
  <si>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</si>
  <si>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</si>
  <si>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</si>
  <si>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</si>
  <si>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</si>
  <si>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</si>
  <si>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</si>
  <si>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</si>
  <si>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</si>
  <si>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</si>
  <si>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</si>
  <si>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</si>
  <si>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</si>
  <si>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</si>
  <si>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</si>
  <si>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</si>
  <si>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</si>
  <si>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</si>
  <si>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</si>
  <si>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</si>
  <si>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</si>
  <si>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</si>
  <si>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</si>
  <si>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</si>
  <si>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</si>
  <si>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</si>
  <si>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</si>
  <si>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</si>
  <si>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</si>
  <si>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</si>
  <si>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</si>
  <si>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</si>
  <si>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</si>
  <si>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</si>
  <si>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</si>
  <si>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</si>
  <si>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</si>
  <si>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</si>
  <si>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</si>
  <si>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</si>
  <si>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</si>
  <si>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</si>
  <si>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</si>
  <si>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</si>
  <si>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</si>
  <si>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</si>
  <si>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</si>
  <si>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</si>
  <si>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</si>
  <si>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</si>
  <si>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</si>
  <si>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</si>
  <si>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</si>
  <si>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</si>
  <si>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</si>
  <si>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</si>
  <si>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</si>
  <si>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</si>
  <si>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</si>
  <si>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</si>
  <si>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</si>
  <si>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</si>
  <si>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</si>
  <si>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</si>
  <si>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</si>
  <si>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</si>
  <si>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</si>
  <si>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</si>
  <si>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</si>
  <si>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</si>
  <si>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</si>
  <si>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</si>
  <si>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</si>
  <si>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</si>
  <si>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</si>
  <si>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</si>
  <si>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</si>
  <si>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</si>
  <si>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</si>
  <si>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</si>
  <si>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</si>
  <si>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</si>
  <si>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</si>
  <si>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</si>
  <si>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</si>
  <si>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</si>
  <si>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</si>
  <si>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</si>
  <si>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</si>
  <si>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</si>
  <si>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</si>
  <si>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</si>
  <si>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</si>
  <si>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</si>
  <si>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</si>
  <si>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</si>
  <si>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</si>
  <si>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</si>
  <si>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</si>
  <si>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</si>
  <si>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</si>
  <si>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</si>
  <si>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</si>
  <si>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</si>
  <si>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</si>
  <si>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</si>
  <si>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</si>
  <si>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</si>
  <si>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</si>
  <si>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</si>
  <si>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</si>
  <si>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</si>
  <si>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</si>
  <si>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</si>
  <si>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</si>
  <si>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</si>
  <si>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</si>
  <si>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</si>
  <si>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</si>
  <si>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</si>
  <si>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</si>
  <si>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</si>
  <si>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</si>
  <si>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</si>
  <si>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</si>
  <si>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</si>
  <si>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</si>
  <si>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</si>
  <si>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</si>
  <si>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</si>
  <si>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</si>
  <si>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</si>
  <si>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</si>
  <si>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</si>
  <si>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</si>
  <si>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</si>
  <si>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</si>
  <si>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</si>
  <si>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</si>
  <si>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</si>
  <si>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</si>
  <si>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</si>
  <si>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</si>
  <si>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</si>
  <si>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</si>
  <si>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</si>
  <si>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</si>
  <si>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</si>
  <si>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</si>
  <si>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</si>
  <si>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</si>
  <si>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</si>
  <si>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</si>
  <si>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</si>
  <si>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</si>
  <si>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</si>
  <si>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</si>
  <si>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</si>
  <si>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</si>
  <si>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</si>
  <si>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</si>
  <si>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</si>
  <si>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</si>
  <si>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</si>
  <si>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</si>
  <si>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</si>
  <si>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</si>
  <si>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</si>
  <si>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</si>
  <si>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</si>
  <si>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</si>
  <si>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</si>
  <si>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</si>
  <si>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</si>
  <si>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</si>
  <si>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</si>
  <si>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</si>
  <si>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</si>
  <si>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</si>
  <si>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</si>
  <si>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</si>
  <si>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</si>
  <si>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</si>
  <si>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</si>
  <si>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</si>
  <si>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</si>
  <si>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</si>
  <si>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</si>
  <si>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</si>
  <si>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</si>
  <si>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</si>
  <si>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</si>
  <si>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</si>
  <si>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</si>
  <si>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</si>
  <si>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</si>
  <si>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</si>
  <si>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</si>
  <si>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</si>
  <si>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</si>
  <si>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</si>
  <si>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</si>
  <si>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</si>
  <si>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</si>
  <si>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</si>
  <si>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</si>
  <si>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</si>
  <si>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</si>
  <si>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</si>
  <si>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</si>
  <si>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</si>
  <si>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</si>
  <si>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</si>
  <si>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</si>
  <si>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</si>
  <si>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</si>
  <si>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</si>
  <si>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</si>
  <si>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</si>
  <si>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</si>
  <si>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</si>
  <si>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</si>
  <si>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</si>
  <si>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</si>
  <si>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</si>
  <si>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</si>
  <si>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</si>
  <si>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</si>
  <si>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</si>
  <si>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</si>
  <si>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</si>
  <si>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</si>
  <si>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</si>
  <si>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</si>
  <si>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</si>
  <si>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</si>
  <si>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</si>
  <si>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</si>
  <si>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</si>
  <si>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</si>
  <si>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</si>
  <si>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</si>
  <si>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</si>
  <si>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</si>
  <si>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</si>
  <si>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</si>
  <si>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</si>
  <si>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</si>
  <si>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</si>
  <si>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</si>
  <si>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</si>
  <si>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</si>
  <si>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</si>
  <si>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</si>
  <si>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</si>
  <si>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</si>
  <si>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</si>
  <si>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</si>
  <si>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</si>
  <si>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</si>
  <si>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</si>
  <si>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</si>
  <si>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</si>
  <si>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</si>
  <si>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</si>
  <si>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</si>
  <si>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</si>
  <si>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</si>
  <si>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</si>
  <si>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</si>
  <si>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</si>
  <si>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</si>
  <si>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</si>
  <si>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</si>
  <si>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</si>
  <si>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</si>
  <si>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</si>
  <si>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</si>
  <si>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</si>
  <si>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</si>
  <si>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</si>
  <si>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</si>
  <si>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</si>
  <si>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</si>
  <si>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</si>
  <si>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</si>
  <si>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</si>
  <si>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</si>
  <si>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</si>
  <si>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</si>
  <si>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</si>
  <si>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</si>
  <si>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</si>
  <si>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</si>
  <si>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</si>
  <si>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</si>
  <si>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</si>
  <si>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</si>
  <si>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</si>
  <si>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</si>
  <si>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</si>
  <si>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</si>
  <si>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</si>
  <si>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</si>
  <si>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</si>
  <si>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</si>
  <si>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</si>
  <si>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</si>
  <si>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</si>
  <si>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</si>
  <si>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</si>
  <si>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</si>
  <si>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</si>
  <si>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</si>
  <si>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</si>
  <si>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</si>
  <si>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</si>
  <si>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</si>
  <si>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</si>
  <si>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</si>
  <si>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</si>
  <si>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</si>
  <si>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</si>
  <si>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</si>
  <si>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</si>
  <si>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</si>
  <si>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</si>
  <si>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</si>
  <si>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</si>
  <si>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</si>
  <si>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</si>
  <si>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</si>
  <si>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</si>
  <si>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</si>
  <si>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</si>
  <si>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</si>
  <si>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</si>
  <si>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</si>
  <si>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</si>
  <si>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</si>
  <si>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</si>
  <si>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</si>
  <si>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</si>
  <si>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</si>
  <si>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</si>
  <si>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</si>
  <si>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</si>
  <si>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</si>
  <si>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</si>
  <si>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</si>
  <si>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</si>
  <si>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</si>
  <si>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</si>
  <si>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</si>
  <si>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</si>
  <si>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</si>
  <si>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</si>
  <si>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</si>
  <si>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</si>
  <si>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</si>
  <si>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</si>
  <si>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</si>
  <si>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</si>
  <si>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</si>
  <si>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</si>
  <si>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</si>
  <si>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</si>
  <si>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</si>
  <si>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</si>
  <si>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</si>
  <si>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</si>
  <si>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</si>
  <si>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</si>
  <si>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</si>
  <si>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</si>
  <si>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</si>
  <si>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</si>
  <si>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</si>
  <si>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</si>
  <si>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</si>
  <si>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</si>
  <si>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</si>
  <si>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</si>
  <si>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</si>
  <si>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</si>
  <si>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</si>
  <si>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</si>
  <si>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</si>
  <si>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</si>
  <si>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</si>
  <si>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</si>
  <si>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</si>
  <si>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</si>
  <si>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</si>
  <si>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</si>
  <si>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</si>
  <si>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</si>
  <si>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</si>
  <si>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</si>
  <si>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</si>
  <si>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</si>
  <si>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</si>
  <si>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</si>
  <si>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</si>
  <si>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</si>
  <si>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</si>
  <si>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</si>
  <si>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</si>
  <si>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</si>
  <si>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</si>
  <si>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</si>
  <si>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</si>
  <si>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</si>
  <si>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</si>
  <si>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</si>
  <si>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</si>
  <si>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</si>
  <si>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</si>
  <si>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</si>
  <si>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</si>
  <si>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</si>
  <si>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</si>
  <si>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</si>
  <si>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</si>
  <si>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</si>
  <si>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</si>
  <si>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</si>
  <si>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</si>
  <si>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</si>
  <si>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</si>
  <si>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</si>
  <si>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</si>
  <si>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</si>
  <si>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</si>
  <si>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</si>
  <si>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</si>
  <si>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</si>
  <si>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</si>
  <si>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</si>
  <si>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</si>
  <si>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</si>
  <si>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</si>
  <si>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</si>
  <si>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</si>
  <si>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</si>
  <si>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</si>
  <si>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</si>
  <si>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</si>
  <si>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</si>
  <si>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</si>
  <si>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</si>
  <si>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</si>
  <si>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</si>
  <si>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</si>
  <si>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</si>
  <si>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</si>
  <si>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</si>
  <si>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</si>
  <si>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</si>
  <si>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</si>
  <si>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</si>
  <si>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</si>
  <si>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</si>
  <si>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</si>
  <si>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</si>
  <si>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</si>
  <si>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</si>
  <si>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</si>
  <si>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</si>
  <si>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</si>
  <si>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</si>
  <si>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</si>
  <si>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</si>
  <si>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</si>
  <si>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</si>
  <si>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</si>
  <si>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</si>
  <si>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</si>
  <si>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</si>
  <si>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</si>
  <si>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</si>
  <si>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</si>
  <si>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</si>
  <si>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</si>
  <si>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</si>
  <si>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</si>
  <si>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</si>
  <si>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</si>
  <si>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</si>
  <si>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</si>
  <si>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</si>
  <si>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</si>
  <si>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</si>
  <si>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</si>
  <si>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</si>
  <si>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</si>
  <si>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</si>
  <si>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</si>
  <si>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</si>
  <si>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</si>
  <si>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</si>
  <si>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</si>
  <si>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</si>
  <si>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</si>
  <si>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</si>
  <si>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</si>
  <si>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</si>
  <si>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</si>
  <si>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</si>
  <si>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</si>
  <si>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</si>
  <si>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</si>
  <si>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</si>
  <si>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</si>
  <si>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</si>
  <si>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</si>
  <si>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</si>
  <si>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</si>
  <si>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</si>
  <si>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</si>
  <si>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</si>
  <si>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</si>
  <si>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</si>
  <si>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</si>
  <si>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</si>
  <si>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</si>
  <si>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</si>
  <si>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</si>
  <si>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</si>
  <si>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</si>
  <si>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</si>
  <si>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</si>
  <si>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</si>
  <si>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</si>
  <si>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</si>
  <si>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</si>
  <si>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</si>
  <si>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</si>
  <si>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</si>
  <si>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</si>
  <si>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</si>
  <si>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</si>
  <si>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</si>
  <si>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</si>
  <si>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</si>
  <si>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</si>
  <si>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</si>
  <si>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</si>
  <si>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</si>
  <si>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</si>
  <si>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</si>
  <si>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</si>
  <si>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</si>
  <si>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</si>
  <si>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</si>
  <si>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</si>
  <si>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</si>
  <si>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</si>
  <si>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</si>
  <si>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</si>
  <si>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</si>
  <si>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</si>
  <si>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</si>
  <si>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</si>
  <si>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</si>
  <si>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</si>
  <si>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</si>
  <si>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</si>
  <si>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</si>
  <si>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</si>
  <si>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</si>
  <si>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</si>
  <si>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</si>
  <si>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</si>
  <si>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</si>
  <si>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</si>
  <si>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</si>
  <si>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</si>
  <si>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</si>
  <si>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</si>
  <si>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</si>
  <si>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</si>
  <si>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</si>
  <si>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</si>
  <si>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</si>
  <si>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</si>
  <si>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</si>
  <si>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</si>
  <si>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</si>
  <si>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</si>
  <si>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</si>
  <si>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</si>
  <si>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</si>
  <si>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</si>
  <si>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</si>
  <si>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</si>
  <si>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</si>
  <si>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</si>
  <si>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</si>
  <si>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</si>
  <si>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</si>
  <si>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</si>
  <si>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</si>
  <si>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</si>
  <si>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</si>
  <si>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</si>
  <si>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</si>
  <si>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</si>
  <si>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</si>
  <si>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</si>
  <si>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</si>
  <si>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</si>
  <si>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</si>
  <si>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</si>
  <si>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</si>
  <si>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</si>
  <si>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</si>
  <si>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</si>
  <si>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</si>
  <si>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</si>
  <si>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</si>
  <si>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</si>
  <si>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</si>
  <si>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</si>
  <si>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</si>
  <si>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</si>
  <si>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</si>
  <si>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</si>
  <si>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</si>
  <si>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</si>
  <si>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</si>
  <si>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</si>
  <si>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</si>
  <si>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</si>
  <si>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</si>
  <si>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</si>
  <si>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</si>
  <si>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</si>
  <si>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</si>
  <si>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</si>
  <si>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</si>
  <si>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</si>
  <si>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</si>
  <si>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</si>
  <si>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</si>
  <si>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</si>
  <si>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</si>
  <si>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</si>
  <si>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</si>
  <si>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</si>
  <si>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</si>
  <si>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</si>
  <si>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</si>
  <si>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</si>
  <si>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</si>
  <si>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</si>
  <si>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</si>
  <si>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</si>
  <si>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</si>
  <si>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</si>
  <si>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</si>
  <si>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</si>
  <si>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</si>
  <si>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</si>
  <si>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</si>
  <si>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</si>
  <si>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</si>
  <si>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</si>
  <si>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</si>
  <si>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</si>
  <si>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</si>
  <si>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</si>
  <si>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</si>
  <si>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</si>
  <si>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</si>
  <si>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</si>
  <si>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</si>
  <si>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</si>
  <si>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</si>
  <si>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</si>
  <si>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</si>
  <si>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</si>
  <si>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</si>
  <si>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</si>
  <si>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</si>
  <si>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</si>
  <si>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</si>
  <si>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</si>
  <si>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</si>
  <si>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</si>
  <si>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</si>
  <si>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</si>
  <si>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</si>
  <si>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</si>
  <si>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</si>
  <si>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</si>
  <si>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</si>
  <si>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</si>
  <si>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</si>
  <si>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</si>
  <si>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</si>
  <si>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</si>
  <si>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</si>
  <si>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</si>
  <si>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</si>
  <si>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</si>
  <si>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</si>
  <si>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</si>
  <si>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</si>
  <si>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</si>
  <si>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</si>
  <si>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</si>
  <si>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</si>
  <si>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</si>
  <si>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</si>
  <si>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</si>
  <si>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</si>
  <si>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</si>
  <si>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</si>
  <si>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</si>
  <si>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</si>
  <si>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</si>
  <si>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</si>
  <si>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</si>
  <si>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</si>
  <si>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</si>
  <si>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</si>
  <si>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</si>
  <si>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</si>
  <si>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</si>
  <si>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</si>
  <si>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</si>
  <si>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</si>
  <si>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</si>
  <si>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</si>
  <si>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</si>
  <si>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</si>
  <si>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</si>
  <si>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</si>
  <si>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</si>
  <si>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</si>
  <si>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</si>
  <si>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</si>
  <si>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</si>
  <si>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</si>
  <si>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</si>
  <si>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</si>
  <si>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</si>
  <si>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</si>
  <si>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</si>
  <si>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</si>
  <si>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</si>
  <si>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</si>
  <si>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</si>
  <si>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</si>
  <si>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</si>
  <si>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</si>
  <si>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</si>
  <si>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</si>
  <si>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</si>
  <si>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</si>
  <si>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</si>
  <si>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</si>
  <si>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</si>
  <si>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</si>
  <si>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</si>
  <si>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</si>
  <si>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</si>
  <si>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</si>
  <si>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</si>
  <si>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</si>
  <si>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</si>
  <si>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</si>
  <si>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</si>
  <si>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</si>
  <si>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</si>
  <si>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</si>
  <si>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</si>
  <si>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</si>
  <si>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</si>
  <si>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</si>
  <si>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</si>
  <si>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</si>
  <si>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</si>
  <si>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</si>
  <si>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</si>
  <si>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</si>
  <si>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</si>
  <si>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</si>
  <si>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</si>
  <si>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</si>
  <si>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</si>
  <si>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</si>
  <si>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</si>
  <si>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</si>
  <si>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</si>
  <si>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</si>
  <si>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</si>
  <si>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</si>
  <si>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</si>
  <si>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</si>
  <si>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</si>
  <si>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</si>
  <si>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</si>
  <si>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</si>
  <si>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</si>
  <si>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</si>
  <si>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</si>
  <si>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</si>
  <si>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</si>
  <si>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</si>
  <si>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</si>
  <si>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</si>
  <si>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</si>
  <si>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</si>
  <si>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</si>
  <si>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</si>
  <si>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</si>
  <si>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</si>
  <si>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</si>
  <si>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</si>
  <si>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</si>
  <si>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</si>
  <si>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</si>
  <si>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</si>
  <si>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</si>
  <si>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</si>
  <si>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</si>
  <si>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</si>
  <si>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</si>
  <si>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</si>
  <si>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</si>
  <si>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</si>
  <si>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</si>
  <si>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</si>
  <si>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</si>
  <si>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</si>
  <si>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</si>
  <si>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</si>
  <si>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</si>
  <si>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</si>
  <si>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</si>
  <si>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</si>
  <si>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</si>
  <si>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</si>
  <si>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</si>
  <si>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</si>
  <si>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</si>
  <si>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</si>
  <si>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</si>
  <si>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</si>
  <si>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</si>
  <si>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</si>
  <si>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</si>
  <si>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</si>
  <si>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</si>
  <si>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</si>
  <si>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</si>
  <si>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</si>
  <si>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</si>
  <si>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</si>
  <si>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</si>
  <si>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</si>
  <si>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</si>
  <si>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</si>
  <si>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</si>
  <si>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</si>
  <si>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</si>
  <si>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</si>
  <si>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</si>
  <si>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</si>
  <si>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</si>
  <si>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</si>
  <si>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</si>
  <si>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</si>
  <si>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</si>
  <si>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</si>
  <si>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</si>
  <si>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</si>
  <si>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</si>
  <si>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</si>
  <si>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</si>
  <si>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</si>
  <si>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</si>
  <si>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</si>
  <si>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</si>
  <si>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</si>
  <si>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</si>
  <si>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</si>
  <si>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</si>
  <si>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</si>
  <si>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</si>
  <si>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</si>
  <si>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</si>
  <si>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</si>
  <si>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</si>
  <si>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</si>
  <si>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</si>
  <si>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</si>
  <si>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</si>
  <si>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</si>
  <si>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</si>
  <si>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</si>
  <si>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</si>
  <si>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</si>
  <si>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</si>
  <si>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</si>
  <si>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</si>
  <si>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</si>
  <si>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</si>
  <si>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</si>
  <si>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</si>
  <si>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</si>
  <si>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</si>
  <si>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</si>
  <si>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</si>
  <si>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</si>
  <si>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</si>
  <si>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</si>
  <si>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</si>
  <si>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</si>
  <si>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</si>
  <si>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</si>
  <si>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</si>
  <si>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</si>
  <si>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</si>
  <si>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</si>
  <si>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</si>
  <si>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</si>
  <si>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</si>
  <si>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</si>
  <si>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</si>
  <si>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</si>
  <si>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</si>
  <si>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</si>
  <si>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</si>
  <si>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</si>
  <si>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</si>
  <si>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</si>
  <si>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</si>
  <si>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</si>
  <si>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</si>
  <si>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</si>
  <si>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</si>
  <si>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</si>
  <si>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</si>
  <si>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</si>
  <si>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</si>
  <si>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</si>
  <si>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</si>
  <si>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</si>
  <si>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</si>
  <si>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</si>
  <si>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</si>
  <si>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</si>
  <si>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</si>
  <si>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</si>
  <si>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</si>
  <si>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</si>
  <si>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</si>
  <si>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</si>
  <si>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</si>
  <si>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</si>
  <si>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</si>
  <si>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</si>
  <si>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</si>
  <si>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</si>
  <si>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</si>
  <si>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</si>
  <si>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</si>
  <si>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</si>
  <si>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</si>
  <si>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</si>
  <si>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</si>
  <si>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</si>
  <si>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</si>
  <si>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</si>
  <si>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</si>
  <si>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</si>
  <si>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</si>
  <si>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</si>
  <si>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</si>
  <si>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</si>
  <si>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</si>
  <si>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</si>
  <si>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</si>
  <si>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</si>
  <si>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</si>
  <si>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</si>
  <si>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</si>
  <si>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</si>
  <si>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</si>
  <si>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</si>
  <si>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</si>
  <si>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</si>
  <si>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</si>
  <si>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</si>
  <si>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</si>
  <si>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</si>
  <si>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</si>
  <si>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</si>
  <si>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</si>
  <si>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</si>
  <si>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</si>
  <si>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</si>
  <si>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</si>
  <si>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</si>
  <si>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</si>
  <si>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</si>
  <si>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</si>
  <si>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</si>
  <si>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</si>
  <si>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</si>
  <si>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</si>
  <si>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</si>
  <si>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</si>
  <si>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</si>
  <si>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</si>
  <si>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</si>
  <si>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</si>
  <si>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</si>
  <si>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</si>
  <si>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</si>
  <si>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</si>
  <si>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</si>
  <si>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</si>
  <si>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</si>
  <si>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</si>
  <si>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</si>
  <si>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</si>
  <si>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</si>
  <si>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</si>
  <si>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</si>
  <si>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</si>
  <si>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</si>
  <si>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</si>
  <si>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</si>
  <si>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</si>
  <si>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</si>
  <si>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</si>
  <si>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</si>
  <si>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</si>
  <si>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</si>
  <si>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</si>
  <si>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</si>
  <si>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</si>
  <si>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</si>
  <si>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</si>
  <si>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</si>
  <si>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</si>
  <si>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</si>
  <si>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</si>
  <si>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</si>
  <si>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</si>
  <si>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</si>
  <si>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</si>
  <si>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</si>
  <si>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</si>
  <si>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</si>
  <si>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</si>
  <si>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</si>
  <si>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</si>
  <si>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</si>
  <si>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</si>
  <si>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</si>
  <si>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</si>
  <si>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</si>
  <si>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</si>
  <si>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</si>
  <si>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</si>
  <si>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</si>
  <si>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</si>
  <si>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</si>
  <si>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</si>
  <si>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</si>
  <si>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</si>
  <si>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</si>
  <si>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</si>
  <si>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</si>
  <si>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</si>
  <si>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</si>
  <si>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</si>
  <si>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</si>
  <si>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</si>
  <si>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</si>
  <si>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</si>
  <si>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</si>
  <si>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</si>
  <si>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</si>
  <si>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</si>
  <si>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</si>
  <si>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</si>
  <si>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</si>
  <si>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</si>
  <si>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</si>
  <si>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</si>
  <si>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</si>
  <si>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</si>
  <si>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</si>
  <si>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</si>
  <si>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</si>
  <si>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</si>
  <si>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</si>
  <si>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</si>
  <si>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</si>
  <si>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</si>
  <si>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</si>
  <si>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</si>
  <si>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</si>
  <si>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</si>
  <si>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</si>
  <si>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</si>
  <si>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</si>
  <si>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</si>
  <si>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</si>
  <si>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</si>
  <si>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</si>
  <si>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</si>
  <si>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</si>
  <si>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</si>
  <si>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</si>
  <si>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</si>
  <si>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</si>
  <si>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</si>
  <si>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</si>
  <si>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</si>
  <si>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</si>
  <si>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</si>
  <si>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</si>
  <si>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</si>
  <si>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</si>
  <si>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</si>
  <si>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</si>
  <si>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</si>
  <si>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</si>
  <si>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</si>
  <si>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</si>
  <si>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</si>
  <si>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</si>
  <si>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</si>
  <si>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</si>
  <si>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</si>
  <si>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</si>
  <si>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</si>
  <si>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</si>
  <si>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</si>
  <si>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</si>
  <si>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</si>
  <si>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</si>
  <si>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</si>
  <si>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</si>
  <si>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</si>
  <si>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</si>
  <si>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</si>
  <si>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</si>
  <si>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</si>
  <si>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</si>
  <si>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</si>
  <si>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</si>
  <si>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</si>
  <si>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</si>
  <si>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</si>
  <si>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</si>
  <si>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</si>
  <si>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</si>
  <si>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</si>
  <si>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</si>
  <si>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</si>
  <si>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</si>
  <si>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</si>
  <si>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</si>
  <si>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</si>
  <si>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</si>
  <si>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</si>
  <si>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</si>
  <si>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</si>
  <si>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</si>
  <si>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</si>
  <si>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</si>
  <si>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</si>
  <si>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</si>
  <si>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</si>
  <si>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</si>
  <si>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</si>
  <si>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</si>
  <si>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</si>
  <si>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</si>
  <si>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</si>
  <si>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</si>
  <si>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</si>
  <si>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</si>
  <si>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</si>
  <si>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</si>
  <si>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</si>
  <si>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</si>
  <si>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</si>
  <si>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</si>
  <si>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</si>
  <si>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</si>
  <si>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</si>
  <si>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</si>
  <si>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</si>
  <si>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</si>
  <si>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</si>
  <si>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</si>
  <si>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</si>
  <si>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</si>
  <si>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</si>
  <si>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</si>
  <si>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</si>
  <si>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</si>
  <si>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</si>
  <si>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</si>
  <si>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</si>
  <si>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</si>
  <si>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</si>
  <si>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</si>
  <si>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</si>
  <si>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</si>
  <si>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</si>
  <si>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</si>
  <si>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</si>
  <si>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</si>
  <si>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</si>
  <si>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</si>
  <si>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</si>
  <si>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</si>
  <si>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</si>
  <si>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</si>
  <si>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</si>
  <si>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</si>
  <si>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</si>
  <si>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</si>
  <si>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</si>
  <si>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</si>
  <si>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</si>
  <si>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</si>
  <si>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</si>
  <si>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</si>
  <si>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</si>
  <si>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</si>
  <si>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</si>
  <si>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</si>
  <si>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</si>
  <si>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</si>
  <si>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</si>
  <si>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</si>
  <si>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</si>
  <si>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</si>
  <si>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</si>
  <si>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</si>
  <si>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</si>
  <si>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</si>
  <si>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</si>
  <si>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</si>
  <si>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</si>
  <si>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</si>
  <si>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</si>
  <si>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</si>
  <si>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</si>
  <si>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</si>
  <si>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</si>
  <si>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</si>
  <si>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</si>
  <si>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</si>
  <si>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</si>
  <si>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</si>
  <si>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</si>
  <si>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</si>
  <si>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</si>
  <si>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</si>
  <si>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</si>
  <si>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</si>
  <si>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</si>
  <si>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</si>
  <si>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</si>
  <si>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</si>
  <si>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</si>
  <si>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</si>
  <si>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</si>
  <si>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</si>
  <si>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</si>
  <si>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</si>
  <si>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</si>
  <si>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</si>
  <si>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</si>
  <si>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</si>
  <si>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</si>
  <si>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</si>
  <si>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</si>
  <si>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</si>
  <si>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</si>
  <si>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</si>
  <si>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</si>
  <si>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</si>
  <si>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</si>
  <si>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</si>
  <si>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</si>
  <si>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</si>
  <si>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</si>
  <si>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</si>
  <si>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</si>
  <si>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</si>
  <si>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</si>
  <si>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</si>
  <si>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</si>
  <si>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</si>
  <si>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</si>
  <si>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</si>
  <si>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</si>
  <si>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</si>
  <si>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</si>
  <si>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</si>
  <si>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</si>
  <si>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</si>
  <si>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</si>
  <si>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</si>
  <si>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</si>
  <si>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</si>
  <si>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</si>
  <si>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</si>
  <si>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</si>
  <si>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</si>
  <si>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</si>
  <si>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</si>
  <si>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</si>
  <si>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</si>
  <si>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</si>
  <si>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</si>
  <si>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</si>
  <si>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</si>
  <si>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</si>
  <si>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</si>
  <si>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</si>
  <si>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</si>
  <si>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</si>
  <si>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</si>
  <si>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</si>
  <si>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</si>
  <si>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</si>
  <si>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</si>
  <si>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</si>
  <si>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</si>
  <si>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</si>
  <si>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</si>
  <si>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</si>
  <si>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</si>
  <si>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</si>
  <si>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</si>
  <si>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</si>
  <si>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</si>
  <si>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</si>
  <si>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</si>
  <si>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</si>
  <si>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</si>
  <si>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</si>
  <si>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</si>
  <si>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</si>
  <si>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</si>
  <si>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</si>
  <si>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</si>
  <si>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</si>
  <si>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</si>
  <si>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</si>
  <si>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</si>
  <si>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</si>
  <si>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</si>
  <si>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</si>
  <si>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</si>
  <si>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</si>
  <si>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</si>
  <si>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</si>
  <si>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</si>
  <si>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</si>
  <si>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</si>
  <si>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</si>
  <si>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</si>
  <si>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</si>
  <si>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</si>
  <si>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</si>
  <si>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</si>
  <si>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</si>
  <si>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</si>
  <si>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</si>
  <si>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</si>
  <si>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</si>
  <si>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</si>
  <si>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</si>
  <si>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</si>
  <si>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</si>
  <si>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</si>
  <si>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</si>
  <si>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</si>
  <si>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</si>
  <si>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</si>
  <si>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</si>
  <si>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</si>
  <si>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</si>
  <si>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</si>
  <si>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</si>
  <si>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</si>
  <si>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</si>
  <si>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</si>
  <si>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</si>
  <si>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</si>
  <si>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</si>
  <si>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</si>
  <si>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</si>
  <si>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</si>
  <si>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</si>
  <si>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</si>
  <si>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</si>
  <si>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</si>
  <si>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</si>
  <si>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</si>
  <si>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</si>
  <si>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</si>
  <si>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</si>
  <si>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</si>
  <si>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</si>
  <si>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</si>
  <si>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</si>
  <si>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</si>
  <si>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</si>
  <si>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</si>
  <si>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</si>
  <si>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</si>
  <si>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</si>
  <si>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</si>
  <si>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</si>
  <si>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</si>
  <si>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</si>
  <si>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</si>
  <si>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</si>
  <si>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</si>
  <si>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</si>
  <si>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</si>
  <si>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</si>
  <si>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</si>
  <si>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</si>
  <si>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</si>
  <si>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</si>
  <si>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</si>
  <si>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</si>
  <si>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</si>
  <si>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</si>
  <si>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</si>
  <si>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</si>
  <si>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</si>
  <si>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</si>
  <si>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</si>
  <si>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</si>
  <si>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</si>
  <si>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</si>
  <si>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</si>
  <si>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</si>
  <si>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</si>
  <si>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</si>
  <si>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</si>
  <si>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</si>
  <si>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</si>
  <si>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</si>
  <si>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</si>
  <si>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</si>
  <si>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</si>
  <si>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</si>
  <si>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</si>
  <si>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</si>
  <si>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</si>
  <si>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</si>
  <si>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</si>
  <si>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</si>
  <si>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</si>
  <si>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</si>
  <si>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</si>
  <si>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</si>
  <si>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</si>
  <si>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</si>
  <si>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</si>
  <si>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</si>
  <si>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</si>
  <si>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</si>
  <si>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</si>
  <si>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</si>
  <si>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</si>
  <si>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</si>
  <si>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</si>
  <si>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</si>
  <si>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</si>
  <si>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</si>
  <si>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</si>
  <si>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</si>
  <si>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</si>
  <si>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</si>
  <si>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</si>
  <si>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</si>
  <si>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</si>
  <si>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</si>
  <si>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</si>
  <si>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</si>
  <si>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</si>
  <si>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</si>
  <si>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</si>
  <si>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</si>
  <si>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</si>
  <si>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</si>
  <si>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</si>
  <si>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</si>
  <si>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</si>
  <si>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</si>
  <si>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</si>
  <si>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</si>
  <si>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</si>
  <si>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</si>
  <si>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</si>
  <si>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</si>
  <si>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</si>
  <si>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</si>
  <si>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</si>
  <si>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</si>
  <si>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</si>
  <si>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</si>
  <si>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</si>
  <si>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</si>
  <si>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</si>
  <si>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</si>
  <si>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</si>
  <si>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</si>
  <si>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</si>
  <si>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</si>
  <si>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</si>
  <si>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</si>
  <si>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</si>
  <si>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</si>
  <si>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</si>
  <si>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</si>
  <si>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</si>
  <si>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</si>
  <si>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</si>
  <si>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</si>
  <si>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</si>
  <si>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</si>
  <si>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</si>
  <si>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</si>
  <si>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</si>
  <si>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</si>
  <si>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</si>
  <si>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</si>
  <si>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</si>
  <si>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</si>
  <si>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</si>
  <si>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</si>
  <si>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</si>
  <si>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</si>
  <si>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</si>
  <si>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</si>
  <si>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</si>
  <si>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</si>
  <si>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</si>
  <si>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</si>
  <si>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</si>
  <si>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</si>
  <si>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</si>
  <si>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</si>
  <si>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</si>
  <si>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</si>
  <si>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</si>
  <si>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</si>
  <si>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</si>
  <si>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</si>
  <si>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</si>
  <si>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</si>
  <si>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</si>
  <si>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</si>
  <si>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</si>
  <si>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</si>
  <si>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</si>
  <si>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</si>
  <si>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</si>
  <si>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</si>
  <si>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</si>
  <si>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</si>
  <si>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</si>
  <si>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</si>
  <si>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</si>
  <si>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</si>
  <si>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</si>
  <si>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</si>
  <si>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</si>
  <si>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</si>
  <si>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</si>
  <si>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</si>
  <si>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</si>
  <si>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</si>
  <si>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</si>
  <si>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</si>
  <si>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</si>
  <si>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</si>
  <si>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</si>
  <si>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</si>
  <si>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</si>
  <si>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</si>
  <si>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</si>
  <si>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</si>
  <si>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</si>
  <si>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</si>
  <si>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</si>
  <si>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</si>
  <si>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</si>
  <si>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</si>
  <si>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</si>
  <si>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</si>
  <si>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</si>
  <si>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</si>
  <si>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</si>
  <si>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</si>
  <si>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</si>
  <si>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</si>
  <si>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</si>
  <si>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</si>
  <si>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</si>
  <si>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</si>
  <si>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</si>
  <si>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</si>
  <si>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</si>
  <si>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</si>
  <si>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</si>
  <si>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</si>
  <si>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</si>
  <si>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</si>
  <si>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</si>
  <si>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</si>
  <si>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</si>
  <si>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</si>
  <si>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</si>
  <si>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</si>
  <si>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</si>
  <si>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</si>
  <si>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</si>
  <si>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</si>
  <si>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</si>
  <si>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</si>
  <si>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</si>
  <si>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</si>
  <si>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</si>
  <si>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</si>
  <si>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</si>
  <si>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</si>
  <si>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</si>
  <si>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</si>
  <si>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</si>
  <si>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</si>
  <si>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</si>
  <si>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</si>
  <si>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</si>
  <si>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</si>
  <si>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</si>
  <si>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</si>
  <si>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</si>
  <si>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</si>
  <si>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</si>
  <si>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</si>
  <si>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</si>
  <si>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</si>
  <si>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</si>
  <si>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</si>
  <si>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</si>
  <si>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</si>
  <si>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</si>
  <si>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</si>
  <si>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</si>
  <si>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</si>
  <si>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</si>
  <si>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</si>
  <si>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</si>
  <si>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</si>
  <si>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</si>
  <si>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</si>
  <si>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</si>
  <si>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</si>
  <si>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</si>
  <si>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</si>
  <si>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</si>
  <si>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</si>
  <si>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</si>
  <si>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</si>
  <si>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</si>
  <si>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</si>
  <si>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</si>
  <si>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</si>
  <si>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</si>
  <si>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</si>
  <si>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</si>
  <si>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</si>
  <si>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</si>
  <si>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</si>
  <si>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</si>
  <si>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</si>
  <si>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</si>
  <si>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</si>
  <si>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</si>
  <si>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</si>
  <si>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</si>
  <si>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</si>
  <si>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</si>
  <si>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</si>
  <si>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</si>
  <si>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</si>
  <si>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</si>
  <si>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</si>
  <si>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</si>
  <si>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</si>
  <si>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</si>
  <si>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</si>
  <si>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</si>
  <si>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</si>
  <si>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</si>
  <si>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</si>
  <si>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</si>
  <si>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</si>
  <si>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</si>
  <si>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</si>
  <si>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</si>
  <si>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</si>
  <si>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</si>
  <si>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</si>
  <si>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</si>
  <si>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</si>
  <si>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</si>
  <si>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</si>
  <si>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</si>
  <si>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</si>
  <si>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</si>
  <si>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</si>
  <si>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</si>
  <si>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</si>
  <si>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</si>
  <si>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</si>
  <si>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</si>
  <si>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</si>
  <si>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</si>
  <si>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</si>
  <si>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</si>
  <si>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</si>
  <si>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</si>
  <si>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</si>
  <si>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</si>
  <si>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</si>
  <si>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</si>
  <si>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</si>
  <si>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</si>
  <si>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</si>
  <si>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</si>
  <si>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</si>
  <si>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</si>
  <si>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</si>
  <si>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</si>
  <si>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</si>
  <si>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</si>
  <si>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</si>
  <si>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</si>
  <si>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</si>
  <si>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</si>
  <si>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</si>
  <si>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</si>
  <si>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</si>
  <si>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</si>
  <si>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</si>
  <si>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</si>
  <si>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</si>
  <si>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</si>
  <si>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</si>
  <si>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</si>
  <si>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</si>
  <si>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</si>
  <si>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</si>
  <si>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</si>
  <si>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</si>
  <si>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</si>
  <si>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</si>
  <si>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</si>
  <si>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</si>
  <si>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</si>
  <si>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</si>
  <si>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</si>
  <si>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</si>
  <si>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</si>
  <si>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</si>
  <si>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</si>
  <si>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</si>
  <si>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</si>
  <si>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</si>
  <si>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</si>
  <si>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</si>
  <si>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</si>
  <si>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</si>
  <si>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</si>
  <si>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</si>
  <si>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</si>
  <si>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</si>
  <si>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</si>
  <si>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</si>
  <si>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</si>
  <si>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</si>
  <si>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</si>
  <si>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</si>
  <si>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</si>
  <si>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</si>
  <si>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</si>
  <si>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</si>
  <si>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</si>
  <si>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</si>
  <si>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</si>
  <si>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</si>
  <si>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</si>
  <si>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</si>
  <si>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</si>
  <si>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</si>
  <si>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</si>
  <si>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</si>
  <si>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</si>
  <si>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</si>
  <si>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</si>
  <si>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</si>
  <si>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</si>
  <si>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</si>
  <si>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</si>
  <si>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</si>
  <si>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</si>
  <si>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</si>
  <si>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</si>
  <si>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</si>
  <si>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</si>
  <si>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</si>
  <si>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</si>
  <si>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</si>
  <si>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</si>
  <si>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</si>
  <si>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</si>
  <si>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</si>
  <si>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</si>
  <si>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</si>
  <si>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</si>
  <si>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</si>
  <si>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</si>
  <si>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</si>
  <si>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</si>
  <si>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</si>
  <si>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</si>
  <si>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</si>
  <si>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</si>
  <si>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</si>
  <si>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</si>
  <si>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</si>
  <si>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</si>
  <si>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</si>
  <si>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</si>
  <si>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</si>
  <si>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</si>
  <si>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</si>
  <si>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</si>
  <si>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</si>
  <si>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</si>
  <si>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</si>
  <si>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</si>
  <si>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</si>
  <si>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</si>
  <si>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</si>
  <si>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</si>
  <si>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</si>
  <si>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</si>
  <si>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</si>
  <si>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</si>
  <si>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</si>
  <si>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</si>
  <si>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</si>
  <si>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</si>
  <si>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</si>
  <si>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</si>
  <si>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</si>
  <si>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</si>
  <si>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</si>
  <si>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</si>
  <si>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</si>
  <si>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</si>
  <si>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</si>
  <si>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</si>
  <si>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</si>
  <si>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</si>
  <si>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</si>
  <si>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</si>
  <si>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</si>
  <si>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</si>
  <si>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</si>
  <si>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</si>
  <si>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</si>
  <si>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</si>
  <si>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</si>
  <si>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</si>
  <si>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</si>
  <si>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</si>
  <si>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</si>
  <si>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</si>
  <si>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</si>
  <si>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</si>
  <si>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</si>
  <si>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</si>
  <si>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</si>
  <si>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</si>
  <si>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</si>
  <si>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</si>
  <si>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</si>
  <si>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</si>
  <si>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</si>
  <si>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</si>
  <si>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</si>
  <si>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</si>
  <si>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</si>
  <si>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</si>
  <si>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</si>
  <si>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</si>
  <si>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</si>
  <si>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</si>
  <si>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</si>
  <si>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</si>
  <si>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</si>
  <si>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</si>
  <si>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</si>
  <si>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</si>
  <si>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</si>
  <si>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</si>
  <si>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</si>
  <si>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</si>
  <si>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</si>
  <si>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</si>
  <si>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</si>
  <si>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</si>
  <si>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</si>
  <si>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</si>
  <si>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</si>
  <si>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</si>
  <si>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</si>
  <si>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</si>
  <si>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</si>
  <si>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</si>
  <si>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</si>
  <si>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</si>
  <si>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</si>
  <si>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</si>
  <si>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</si>
  <si>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</si>
  <si>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</si>
  <si>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</si>
  <si>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</si>
  <si>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</si>
  <si>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</si>
  <si>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</si>
  <si>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</si>
  <si>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</si>
  <si>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</si>
  <si>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</si>
  <si>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</si>
  <si>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</si>
  <si>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</si>
  <si>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</si>
  <si>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</si>
  <si>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</si>
  <si>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</si>
  <si>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</si>
  <si>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</si>
  <si>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</si>
  <si>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</si>
  <si>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</si>
  <si>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</si>
  <si>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</si>
  <si>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</si>
  <si>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</si>
  <si>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</si>
  <si>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</si>
  <si>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</si>
  <si>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</si>
  <si>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</si>
  <si>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</si>
  <si>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</si>
  <si>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</si>
  <si>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</si>
  <si>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</si>
  <si>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</si>
  <si>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</si>
  <si>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</si>
  <si>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</si>
  <si>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</si>
  <si>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</si>
  <si>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</si>
  <si>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</si>
  <si>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</si>
  <si>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</si>
  <si>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</si>
  <si>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</si>
  <si>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</si>
  <si>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</si>
  <si>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</si>
  <si>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</si>
  <si>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</si>
  <si>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</si>
  <si>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</si>
  <si>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</si>
  <si>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 xml:space="preserve">Радослава Горанова </t>
  </si>
  <si>
    <t>09554/2828</t>
  </si>
  <si>
    <t>Силвия Еленкова</t>
  </si>
  <si>
    <t>Пламен Петков</t>
  </si>
  <si>
    <t>www.chiprovtsi.bg</t>
  </si>
  <si>
    <t>chiprovci@mail.bg</t>
  </si>
  <si>
    <t>b750</t>
  </si>
  <si>
    <t>d628</t>
  </si>
  <si>
    <t>c922</t>
  </si>
  <si>
    <t>10.01.2019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</si>
</sst>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4" t="str">
        <f>+OTCHET!B9</f>
        <v>ОБЩИНА ЧИПРОВЦИ</v>
      </c>
      <c r="C2" s="1695"/>
      <c r="D2" s="1696"/>
      <c r="E2" s="1021"/>
      <c r="F2" s="1022">
        <f>+OTCHET!H9</f>
        <v>0</v>
      </c>
      <c r="G2" s="1023" t="str">
        <f>+OTCHET!F12</f>
        <v>6210</v>
      </c>
      <c r="H2" s="1024"/>
      <c r="I2" s="1697" t="str">
        <f>+OTCHET!H609</f>
        <v>www.chiprovtsi.bg</v>
      </c>
      <c r="J2" s="1698"/>
      <c r="K2" s="1015"/>
      <c r="L2" s="1699" t="str">
        <f>OTCHET!H607</f>
        <v>chiprovci@mail.bg</v>
      </c>
      <c r="M2" s="1700"/>
      <c r="N2" s="1701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02">
        <f>+OTCHET!I9</f>
        <v>0</v>
      </c>
      <c r="U2" s="1703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4" t="s">
        <v>1008</v>
      </c>
      <c r="T4" s="1704"/>
      <c r="U4" s="1704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05">
        <f>+Q4</f>
        <v>2018</v>
      </c>
      <c r="T6" s="1705"/>
      <c r="U6" s="1705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6" t="s">
        <v>987</v>
      </c>
      <c r="T8" s="1707"/>
      <c r="U8" s="170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9" t="s">
        <v>988</v>
      </c>
      <c r="T9" s="1710"/>
      <c r="U9" s="171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12" t="s">
        <v>1025</v>
      </c>
      <c r="T13" s="1713"/>
      <c r="U13" s="1714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5" t="s">
        <v>2066</v>
      </c>
      <c r="T14" s="1716"/>
      <c r="U14" s="1717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8" t="s">
        <v>2065</v>
      </c>
      <c r="T15" s="1719"/>
      <c r="U15" s="172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5" t="s">
        <v>1028</v>
      </c>
      <c r="T16" s="1716"/>
      <c r="U16" s="1717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5" t="s">
        <v>1030</v>
      </c>
      <c r="T17" s="1716"/>
      <c r="U17" s="1717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5" t="s">
        <v>1032</v>
      </c>
      <c r="T18" s="1716"/>
      <c r="U18" s="1717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5" t="s">
        <v>1034</v>
      </c>
      <c r="T19" s="1716"/>
      <c r="U19" s="1717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5" t="s">
        <v>1036</v>
      </c>
      <c r="T20" s="1716"/>
      <c r="U20" s="1717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5" t="s">
        <v>1038</v>
      </c>
      <c r="T21" s="1716"/>
      <c r="U21" s="1717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1" t="s">
        <v>2067</v>
      </c>
      <c r="T22" s="1722"/>
      <c r="U22" s="1723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4" t="s">
        <v>1041</v>
      </c>
      <c r="T23" s="1725"/>
      <c r="U23" s="1726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12" t="s">
        <v>1044</v>
      </c>
      <c r="T25" s="1713"/>
      <c r="U25" s="1714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5" t="s">
        <v>1046</v>
      </c>
      <c r="T26" s="1716"/>
      <c r="U26" s="1717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1" t="s">
        <v>1048</v>
      </c>
      <c r="T27" s="1722"/>
      <c r="U27" s="1723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4" t="s">
        <v>1050</v>
      </c>
      <c r="T28" s="1725"/>
      <c r="U28" s="1726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4" t="s">
        <v>1057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7" t="s">
        <v>1059</v>
      </c>
      <c r="T36" s="1728"/>
      <c r="U36" s="1729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0" t="s">
        <v>1061</v>
      </c>
      <c r="T37" s="1731"/>
      <c r="U37" s="1732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3" t="s">
        <v>1063</v>
      </c>
      <c r="T38" s="1734"/>
      <c r="U38" s="1735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4" t="s">
        <v>1065</v>
      </c>
      <c r="T40" s="1725"/>
      <c r="U40" s="1726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12" t="s">
        <v>1068</v>
      </c>
      <c r="T42" s="1713"/>
      <c r="U42" s="171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5" t="s">
        <v>1070</v>
      </c>
      <c r="T43" s="1716"/>
      <c r="U43" s="1717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5" t="s">
        <v>1072</v>
      </c>
      <c r="T44" s="1716"/>
      <c r="U44" s="1717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1" t="s">
        <v>1074</v>
      </c>
      <c r="T45" s="1722"/>
      <c r="U45" s="1723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4" t="s">
        <v>1076</v>
      </c>
      <c r="T46" s="1725"/>
      <c r="U46" s="1726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6" t="s">
        <v>1078</v>
      </c>
      <c r="T48" s="1737"/>
      <c r="U48" s="1738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7087</v>
      </c>
      <c r="K51" s="1097"/>
      <c r="L51" s="1104">
        <f>+IF($P$2=33,$Q51,0)</f>
        <v>0</v>
      </c>
      <c r="M51" s="1097"/>
      <c r="N51" s="1134">
        <f>+ROUND(+G51+J51+L51,0)</f>
        <v>7087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7087</v>
      </c>
      <c r="R51" s="1048"/>
      <c r="S51" s="1712" t="s">
        <v>1082</v>
      </c>
      <c r="T51" s="1713"/>
      <c r="U51" s="171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5" t="s">
        <v>1084</v>
      </c>
      <c r="T52" s="1716"/>
      <c r="U52" s="1717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5" t="s">
        <v>1086</v>
      </c>
      <c r="T53" s="1716"/>
      <c r="U53" s="1717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5" t="s">
        <v>1088</v>
      </c>
      <c r="T54" s="1716"/>
      <c r="U54" s="1717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1" t="s">
        <v>1090</v>
      </c>
      <c r="T55" s="1722"/>
      <c r="U55" s="1723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7087</v>
      </c>
      <c r="K56" s="1097"/>
      <c r="L56" s="1210">
        <f>+ROUND(+SUM(L51:L55),0)</f>
        <v>0</v>
      </c>
      <c r="M56" s="1097"/>
      <c r="N56" s="1211">
        <f>+ROUND(+SUM(N51:N55),0)</f>
        <v>7087</v>
      </c>
      <c r="O56" s="1099"/>
      <c r="P56" s="1209">
        <f>+ROUND(+SUM(P51:P55),0)</f>
        <v>0</v>
      </c>
      <c r="Q56" s="1210">
        <f>+ROUND(+SUM(Q51:Q55),0)</f>
        <v>7087</v>
      </c>
      <c r="R56" s="1048"/>
      <c r="S56" s="1724" t="s">
        <v>1092</v>
      </c>
      <c r="T56" s="1725"/>
      <c r="U56" s="1726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12" t="s">
        <v>1095</v>
      </c>
      <c r="T58" s="1713"/>
      <c r="U58" s="171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369199</v>
      </c>
      <c r="K59" s="1097"/>
      <c r="L59" s="1122">
        <f>+IF($P$2=33,$Q59,0)</f>
        <v>0</v>
      </c>
      <c r="M59" s="1097"/>
      <c r="N59" s="1123">
        <f>+ROUND(+G59+J59+L59,0)</f>
        <v>369199</v>
      </c>
      <c r="O59" s="1099"/>
      <c r="P59" s="1121">
        <f>+ROUND(+OTCHET!E277+OTCHET!E278,0)</f>
        <v>0</v>
      </c>
      <c r="Q59" s="1122">
        <f>+ROUND(+OTCHET!L277+OTCHET!L278,0)</f>
        <v>369199</v>
      </c>
      <c r="R59" s="1048"/>
      <c r="S59" s="1715" t="s">
        <v>1097</v>
      </c>
      <c r="T59" s="1716"/>
      <c r="U59" s="1717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5" t="s">
        <v>1099</v>
      </c>
      <c r="T60" s="1716"/>
      <c r="U60" s="1717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1" t="s">
        <v>1101</v>
      </c>
      <c r="T61" s="1722"/>
      <c r="U61" s="1723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369199</v>
      </c>
      <c r="K63" s="1097"/>
      <c r="L63" s="1210">
        <f>+ROUND(+SUM(L58:L61),0)</f>
        <v>0</v>
      </c>
      <c r="M63" s="1097"/>
      <c r="N63" s="1211">
        <f>+ROUND(+SUM(N58:N61),0)</f>
        <v>369199</v>
      </c>
      <c r="O63" s="1099"/>
      <c r="P63" s="1209">
        <f>+ROUND(+SUM(P58:P61),0)</f>
        <v>0</v>
      </c>
      <c r="Q63" s="1210">
        <f>+ROUND(+SUM(Q58:Q61),0)</f>
        <v>369199</v>
      </c>
      <c r="R63" s="1048"/>
      <c r="S63" s="1724" t="s">
        <v>1105</v>
      </c>
      <c r="T63" s="1725"/>
      <c r="U63" s="1726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12" t="s">
        <v>1108</v>
      </c>
      <c r="T65" s="1713"/>
      <c r="U65" s="1714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5" t="s">
        <v>1110</v>
      </c>
      <c r="T66" s="1716"/>
      <c r="U66" s="1717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4" t="s">
        <v>1112</v>
      </c>
      <c r="T67" s="1725"/>
      <c r="U67" s="1726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12" t="s">
        <v>1115</v>
      </c>
      <c r="T69" s="1713"/>
      <c r="U69" s="1714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5" t="s">
        <v>1117</v>
      </c>
      <c r="T70" s="1716"/>
      <c r="U70" s="1717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4" t="s">
        <v>1119</v>
      </c>
      <c r="T71" s="1725"/>
      <c r="U71" s="1726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12" t="s">
        <v>1122</v>
      </c>
      <c r="T73" s="1713"/>
      <c r="U73" s="1714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5" t="s">
        <v>1124</v>
      </c>
      <c r="T74" s="1716"/>
      <c r="U74" s="1717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4" t="s">
        <v>1126</v>
      </c>
      <c r="T75" s="1725"/>
      <c r="U75" s="1726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376286</v>
      </c>
      <c r="K77" s="1097"/>
      <c r="L77" s="1235">
        <f>+ROUND(L56+L63+L67+L71+L75,0)</f>
        <v>0</v>
      </c>
      <c r="M77" s="1097"/>
      <c r="N77" s="1236">
        <f>+ROUND(N56+N63+N67+N71+N75,0)</f>
        <v>376286</v>
      </c>
      <c r="O77" s="1099"/>
      <c r="P77" s="1233">
        <f>+ROUND(P56+P63+P67+P71+P75,0)</f>
        <v>0</v>
      </c>
      <c r="Q77" s="1234">
        <f>+ROUND(Q56+Q63+Q67+Q71+Q75,0)</f>
        <v>376286</v>
      </c>
      <c r="R77" s="1048"/>
      <c r="S77" s="1739" t="s">
        <v>1128</v>
      </c>
      <c r="T77" s="1740"/>
      <c r="U77" s="1741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370032</v>
      </c>
      <c r="K79" s="1097"/>
      <c r="L79" s="1110">
        <f>+IF($P$2=33,$Q79,0)</f>
        <v>0</v>
      </c>
      <c r="M79" s="1097"/>
      <c r="N79" s="1111">
        <f>+ROUND(+G79+J79+L79,0)</f>
        <v>370032</v>
      </c>
      <c r="O79" s="1099"/>
      <c r="P79" s="1109">
        <f>+ROUND(OTCHET!E421,0)</f>
        <v>0</v>
      </c>
      <c r="Q79" s="1110">
        <f>+ROUND(OTCHET!L421,0)</f>
        <v>370032</v>
      </c>
      <c r="R79" s="1048"/>
      <c r="S79" s="1712" t="s">
        <v>1131</v>
      </c>
      <c r="T79" s="1713"/>
      <c r="U79" s="1714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7095</v>
      </c>
      <c r="K80" s="1097"/>
      <c r="L80" s="1122">
        <f>+IF($P$2=33,$Q80,0)</f>
        <v>0</v>
      </c>
      <c r="M80" s="1097"/>
      <c r="N80" s="1123">
        <f>+ROUND(+G80+J80+L80,0)</f>
        <v>7095</v>
      </c>
      <c r="O80" s="1099"/>
      <c r="P80" s="1121">
        <f>+ROUND(OTCHET!E431,0)</f>
        <v>0</v>
      </c>
      <c r="Q80" s="1122">
        <f>+ROUND(OTCHET!L431,0)</f>
        <v>7095</v>
      </c>
      <c r="R80" s="1048"/>
      <c r="S80" s="1715" t="s">
        <v>1133</v>
      </c>
      <c r="T80" s="1716"/>
      <c r="U80" s="1717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377127</v>
      </c>
      <c r="K81" s="1097"/>
      <c r="L81" s="1244">
        <f>+ROUND(L79+L80,0)</f>
        <v>0</v>
      </c>
      <c r="M81" s="1097"/>
      <c r="N81" s="1245">
        <f>+ROUND(N79+N80,0)</f>
        <v>377127</v>
      </c>
      <c r="O81" s="1099"/>
      <c r="P81" s="1243">
        <f>+ROUND(P79+P80,0)</f>
        <v>0</v>
      </c>
      <c r="Q81" s="1244">
        <f>+ROUND(Q79+Q80,0)</f>
        <v>377127</v>
      </c>
      <c r="R81" s="1048"/>
      <c r="S81" s="1742" t="s">
        <v>1135</v>
      </c>
      <c r="T81" s="1743"/>
      <c r="U81" s="174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5">
        <f>+IF(+SUM(F82:N82)=0,0,"Контрола: дефицит/излишък = финансиране с обратен знак (Г. + Д. = 0)")</f>
        <v>0</v>
      </c>
      <c r="C82" s="1746"/>
      <c r="D82" s="1747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841</v>
      </c>
      <c r="K83" s="1097"/>
      <c r="L83" s="1257">
        <f>+ROUND(L48,0)-ROUND(L77,0)+ROUND(L81,0)</f>
        <v>0</v>
      </c>
      <c r="M83" s="1097"/>
      <c r="N83" s="1258">
        <f>+ROUND(N48,0)-ROUND(N77,0)+ROUND(N81,0)</f>
        <v>841</v>
      </c>
      <c r="O83" s="1259"/>
      <c r="P83" s="1256">
        <f>+ROUND(P48,0)-ROUND(P77,0)+ROUND(P81,0)</f>
        <v>0</v>
      </c>
      <c r="Q83" s="1257">
        <f>+ROUND(Q48,0)-ROUND(Q77,0)+ROUND(Q81,0)</f>
        <v>841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-841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-841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-841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12" t="s">
        <v>1141</v>
      </c>
      <c r="T87" s="1713"/>
      <c r="U87" s="1714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5" t="s">
        <v>1143</v>
      </c>
      <c r="T88" s="1716"/>
      <c r="U88" s="1717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4" t="s">
        <v>1145</v>
      </c>
      <c r="T89" s="1725"/>
      <c r="U89" s="1726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12" t="s">
        <v>1148</v>
      </c>
      <c r="T91" s="1713"/>
      <c r="U91" s="171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5" t="s">
        <v>1150</v>
      </c>
      <c r="T92" s="1716"/>
      <c r="U92" s="1717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5" t="s">
        <v>1152</v>
      </c>
      <c r="T93" s="1716"/>
      <c r="U93" s="1717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1" t="s">
        <v>1154</v>
      </c>
      <c r="T94" s="1722"/>
      <c r="U94" s="1723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4" t="s">
        <v>1156</v>
      </c>
      <c r="T95" s="1725"/>
      <c r="U95" s="1726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12" t="s">
        <v>1159</v>
      </c>
      <c r="T97" s="1713"/>
      <c r="U97" s="1714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5" t="s">
        <v>1161</v>
      </c>
      <c r="T98" s="1716"/>
      <c r="U98" s="1717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4" t="s">
        <v>1163</v>
      </c>
      <c r="T99" s="1725"/>
      <c r="U99" s="1726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6" t="s">
        <v>1165</v>
      </c>
      <c r="T101" s="1737"/>
      <c r="U101" s="1738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12" t="s">
        <v>1169</v>
      </c>
      <c r="T104" s="1713"/>
      <c r="U104" s="171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5" t="s">
        <v>1171</v>
      </c>
      <c r="T105" s="1716"/>
      <c r="U105" s="1717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4" t="s">
        <v>1173</v>
      </c>
      <c r="T106" s="1725"/>
      <c r="U106" s="1726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8" t="s">
        <v>1176</v>
      </c>
      <c r="T108" s="1749"/>
      <c r="U108" s="175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51" t="s">
        <v>1178</v>
      </c>
      <c r="T109" s="1752"/>
      <c r="U109" s="175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4" t="s">
        <v>1180</v>
      </c>
      <c r="T110" s="1725"/>
      <c r="U110" s="1726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12" t="s">
        <v>1183</v>
      </c>
      <c r="T112" s="1713"/>
      <c r="U112" s="171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5" t="s">
        <v>1185</v>
      </c>
      <c r="T113" s="1716"/>
      <c r="U113" s="1717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4" t="s">
        <v>1187</v>
      </c>
      <c r="T114" s="1725"/>
      <c r="U114" s="1726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12" t="s">
        <v>1190</v>
      </c>
      <c r="T116" s="1713"/>
      <c r="U116" s="171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5" t="s">
        <v>1192</v>
      </c>
      <c r="T117" s="1716"/>
      <c r="U117" s="1717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4" t="s">
        <v>1194</v>
      </c>
      <c r="T118" s="1725"/>
      <c r="U118" s="1726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9" t="s">
        <v>1196</v>
      </c>
      <c r="T120" s="1740"/>
      <c r="U120" s="1741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12" t="s">
        <v>1199</v>
      </c>
      <c r="T122" s="1713"/>
      <c r="U122" s="1714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5" t="s">
        <v>1203</v>
      </c>
      <c r="T124" s="1716"/>
      <c r="U124" s="1717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3" t="s">
        <v>1205</v>
      </c>
      <c r="T126" s="1764"/>
      <c r="U126" s="1765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42" t="s">
        <v>1207</v>
      </c>
      <c r="T127" s="1743"/>
      <c r="U127" s="174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12" t="s">
        <v>1210</v>
      </c>
      <c r="T129" s="1713"/>
      <c r="U129" s="1714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5" t="s">
        <v>1212</v>
      </c>
      <c r="T130" s="1716"/>
      <c r="U130" s="1717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841</v>
      </c>
      <c r="K131" s="1097"/>
      <c r="L131" s="1122">
        <f>+IF($P$2=33,$Q131,0)</f>
        <v>0</v>
      </c>
      <c r="M131" s="1097"/>
      <c r="N131" s="1123">
        <f>+ROUND(+G131+J131+L131,0)</f>
        <v>841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841</v>
      </c>
      <c r="R131" s="1048"/>
      <c r="S131" s="1754" t="s">
        <v>1214</v>
      </c>
      <c r="T131" s="1755"/>
      <c r="U131" s="1756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841</v>
      </c>
      <c r="K132" s="1097"/>
      <c r="L132" s="1297">
        <f>+ROUND(+L131-L129-L130,0)</f>
        <v>0</v>
      </c>
      <c r="M132" s="1097"/>
      <c r="N132" s="1298">
        <f>+ROUND(+N131-N129-N130,0)</f>
        <v>841</v>
      </c>
      <c r="O132" s="1099"/>
      <c r="P132" s="1296">
        <f>+ROUND(+P131-P129-P130,0)</f>
        <v>0</v>
      </c>
      <c r="Q132" s="1297">
        <f>+ROUND(+Q131-Q129-Q130,0)</f>
        <v>841</v>
      </c>
      <c r="R132" s="1048"/>
      <c r="S132" s="1757" t="s">
        <v>1216</v>
      </c>
      <c r="T132" s="1758"/>
      <c r="U132" s="1759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60">
        <f>+IF(+SUM(F133:N133)=0,0,"Контрола: дефицит/излишък = финансиране с обратен знак (Г. + Д. = 0)")</f>
        <v>0</v>
      </c>
      <c r="C133" s="1760"/>
      <c r="D133" s="1760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10.01.2019 г.</v>
      </c>
      <c r="D134" s="1249" t="s">
        <v>1218</v>
      </c>
      <c r="E134" s="1021"/>
      <c r="F134" s="1761"/>
      <c r="G134" s="1761"/>
      <c r="H134" s="1021"/>
      <c r="I134" s="1306" t="s">
        <v>1219</v>
      </c>
      <c r="J134" s="1307"/>
      <c r="K134" s="1021"/>
      <c r="L134" s="1761"/>
      <c r="M134" s="1761"/>
      <c r="N134" s="1761"/>
      <c r="O134" s="1301"/>
      <c r="P134" s="1762"/>
      <c r="Q134" s="1762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54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6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7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7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8" t="s">
        <v>2044</v>
      </c>
      <c r="F17" s="1770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9"/>
      <c r="F18" s="1771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376286</v>
      </c>
      <c r="G38" s="850">
        <f>G39+G43+G44+G46+SUM(G48:G52)+G55</f>
        <v>0</v>
      </c>
      <c r="H38" s="851">
        <f>H39+H43+H44+H46+SUM(H48:H52)+H55</f>
        <v>376286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7087</v>
      </c>
      <c r="G43" s="818">
        <f>+OTCHET!I206+OTCHET!I224+OTCHET!I273</f>
        <v>0</v>
      </c>
      <c r="H43" s="819">
        <f>+OTCHET!J206+OTCHET!J224+OTCHET!J273</f>
        <v>7087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369199</v>
      </c>
      <c r="G49" s="818">
        <f>OTCHET!I277+OTCHET!I278+OTCHET!I286+OTCHET!I289</f>
        <v>0</v>
      </c>
      <c r="H49" s="819">
        <f>OTCHET!J277+OTCHET!J278+OTCHET!J286+OTCHET!J289</f>
        <v>369199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377127</v>
      </c>
      <c r="G56" s="895">
        <f>+G57+G58+G62</f>
        <v>0</v>
      </c>
      <c r="H56" s="896">
        <f>+H57+H58+H62</f>
        <v>377127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377127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377127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7095</v>
      </c>
      <c r="G59" s="908">
        <f>+OTCHET!I424+OTCHET!I425+OTCHET!I426+OTCHET!I427+OTCHET!I428</f>
        <v>0</v>
      </c>
      <c r="H59" s="909">
        <f>+OTCHET!J424+OTCHET!J425+OTCHET!J426+OTCHET!J427+OTCHET!J428</f>
        <v>7095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841</v>
      </c>
      <c r="G64" s="930">
        <f>+G22-G38+G56-G63</f>
        <v>0</v>
      </c>
      <c r="H64" s="931">
        <f>+H22-H38+H56-H63</f>
        <v>841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-841</v>
      </c>
      <c r="G66" s="940">
        <f>SUM(+G68+G76+G77+G84+G85+G86+G89+G90+G91+G92+G93+G94+G95)</f>
        <v>0</v>
      </c>
      <c r="H66" s="941">
        <f>SUM(+H68+H76+H77+H84+H85+H86+H89+H90+H91+H92+H93+H94+H95)</f>
        <v>-841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-841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-841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72" t="s">
        <v>999</v>
      </c>
      <c r="H108" s="1772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3" t="str">
        <f>+OTCHET!D605</f>
        <v>Радослава Горанова </v>
      </c>
      <c r="F110" s="1773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3" t="str">
        <f>+OTCHET!G602</f>
        <v>Силвия Еленкова</v>
      </c>
      <c r="F114" s="1773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zoomScale="75" zoomScaleNormal="75" zoomScalePageLayoutView="0" workbookViewId="0" topLeftCell="B719">
      <selection activeCell="J720" sqref="J7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91" t="str">
        <f>VLOOKUP(E15,SMETKA,2,FALSE)</f>
        <v>ОТЧЕТНИ ДАННИ ПО ЕБК ЗА СМЕТКИТЕ ЗА СРЕДСТВАТА ОТ ЕВРОПЕЙСКИЯ СЪЮЗ - РА</v>
      </c>
      <c r="C7" s="1792"/>
      <c r="D7" s="179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3" t="s">
        <v>2071</v>
      </c>
      <c r="C9" s="1794"/>
      <c r="D9" s="1795"/>
      <c r="E9" s="115">
        <v>43101</v>
      </c>
      <c r="F9" s="116">
        <v>43465</v>
      </c>
      <c r="G9" s="113"/>
      <c r="H9" s="1417"/>
      <c r="I9" s="1858"/>
      <c r="J9" s="185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60" t="s">
        <v>981</v>
      </c>
      <c r="J10" s="18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1"/>
      <c r="J11" s="1861"/>
      <c r="K11" s="113"/>
      <c r="L11" s="113"/>
      <c r="M11" s="7">
        <v>1</v>
      </c>
      <c r="N11" s="108"/>
    </row>
    <row r="12" spans="2:14" ht="27" customHeight="1">
      <c r="B12" s="1796" t="str">
        <f>VLOOKUP(F12,PRBK,2,FALSE)</f>
        <v>Чипровци</v>
      </c>
      <c r="C12" s="1797"/>
      <c r="D12" s="1798"/>
      <c r="E12" s="118" t="s">
        <v>975</v>
      </c>
      <c r="F12" s="1588" t="s">
        <v>1487</v>
      </c>
      <c r="G12" s="113"/>
      <c r="H12" s="114"/>
      <c r="I12" s="1861"/>
      <c r="J12" s="186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4" t="s">
        <v>2034</v>
      </c>
      <c r="F19" s="1775"/>
      <c r="G19" s="1775"/>
      <c r="H19" s="1776"/>
      <c r="I19" s="1780" t="s">
        <v>2035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9" t="s">
        <v>472</v>
      </c>
      <c r="D22" s="179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9" t="s">
        <v>474</v>
      </c>
      <c r="D28" s="1790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9" t="s">
        <v>127</v>
      </c>
      <c r="D33" s="1790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9" t="s">
        <v>121</v>
      </c>
      <c r="D39" s="1790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8" t="str">
        <f>$B$7</f>
        <v>ОТЧЕТНИ ДАННИ ПО ЕБК ЗА СМЕТКИТЕ ЗА СРЕДСТВАТА ОТ ЕВРОПЕЙСКИЯ СЪЮЗ - РА</v>
      </c>
      <c r="C175" s="1809"/>
      <c r="D175" s="1809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ЧИПРОВЦИ</v>
      </c>
      <c r="C177" s="1806"/>
      <c r="D177" s="1807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6" t="str">
        <f>$B$12</f>
        <v>Чипровци</v>
      </c>
      <c r="C180" s="1797"/>
      <c r="D180" s="1798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4" t="s">
        <v>2036</v>
      </c>
      <c r="F184" s="1775"/>
      <c r="G184" s="1775"/>
      <c r="H184" s="1776"/>
      <c r="I184" s="1783" t="s">
        <v>2037</v>
      </c>
      <c r="J184" s="1784"/>
      <c r="K184" s="1784"/>
      <c r="L184" s="178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3" t="s">
        <v>753</v>
      </c>
      <c r="D188" s="1804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9" t="s">
        <v>756</v>
      </c>
      <c r="D191" s="1800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01" t="s">
        <v>195</v>
      </c>
      <c r="D197" s="1802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12" t="s">
        <v>200</v>
      </c>
      <c r="D205" s="181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9" t="s">
        <v>201</v>
      </c>
      <c r="D206" s="1800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7087</v>
      </c>
      <c r="K206" s="277">
        <f t="shared" si="49"/>
        <v>0</v>
      </c>
      <c r="L206" s="311">
        <f t="shared" si="49"/>
        <v>7087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7087</v>
      </c>
      <c r="K213" s="324">
        <f t="shared" si="50"/>
        <v>0</v>
      </c>
      <c r="L213" s="321">
        <f t="shared" si="50"/>
        <v>7087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10" t="s">
        <v>275</v>
      </c>
      <c r="D224" s="181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10" t="s">
        <v>731</v>
      </c>
      <c r="D228" s="181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10" t="s">
        <v>220</v>
      </c>
      <c r="D234" s="181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10" t="s">
        <v>222</v>
      </c>
      <c r="D237" s="181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6" t="s">
        <v>223</v>
      </c>
      <c r="D238" s="1817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6" t="s">
        <v>224</v>
      </c>
      <c r="D239" s="181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6" t="s">
        <v>1673</v>
      </c>
      <c r="D240" s="1817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10" t="s">
        <v>225</v>
      </c>
      <c r="D241" s="181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10" t="s">
        <v>237</v>
      </c>
      <c r="D257" s="181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10" t="s">
        <v>238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10" t="s">
        <v>239</v>
      </c>
      <c r="D259" s="181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10" t="s">
        <v>240</v>
      </c>
      <c r="D260" s="181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10" t="s">
        <v>1678</v>
      </c>
      <c r="D267" s="181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10" t="s">
        <v>1675</v>
      </c>
      <c r="D271" s="181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10" t="s">
        <v>1676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6" t="s">
        <v>250</v>
      </c>
      <c r="D273" s="1817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10" t="s">
        <v>276</v>
      </c>
      <c r="D274" s="181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4" t="s">
        <v>251</v>
      </c>
      <c r="D277" s="181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369199</v>
      </c>
      <c r="K277" s="277">
        <f t="shared" si="70"/>
        <v>0</v>
      </c>
      <c r="L277" s="311">
        <f t="shared" si="70"/>
        <v>369199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14" t="s">
        <v>252</v>
      </c>
      <c r="D278" s="181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4" t="s">
        <v>632</v>
      </c>
      <c r="D286" s="181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4" t="s">
        <v>694</v>
      </c>
      <c r="D289" s="181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10" t="s">
        <v>695</v>
      </c>
      <c r="D290" s="181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8" t="s">
        <v>925</v>
      </c>
      <c r="D295" s="181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0" t="s">
        <v>703</v>
      </c>
      <c r="D299" s="1821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376286</v>
      </c>
      <c r="K303" s="399">
        <f t="shared" si="79"/>
        <v>0</v>
      </c>
      <c r="L303" s="396">
        <f t="shared" si="79"/>
        <v>376286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2"/>
      <c r="C308" s="1823"/>
      <c r="D308" s="1823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4"/>
      <c r="C310" s="1823"/>
      <c r="D310" s="1823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4"/>
      <c r="C313" s="1823"/>
      <c r="D313" s="1823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5"/>
      <c r="C346" s="1825"/>
      <c r="D346" s="1825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0" t="str">
        <f>$B$7</f>
        <v>ОТЧЕТНИ ДАННИ ПО ЕБК ЗА СМЕТКИТЕ ЗА СРЕДСТВАТА ОТ ЕВРОПЕЙСКИЯ СЪЮЗ - РА</v>
      </c>
      <c r="C350" s="1830"/>
      <c r="D350" s="183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ЧИПРОВЦИ</v>
      </c>
      <c r="C352" s="1806"/>
      <c r="D352" s="1807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6" t="str">
        <f>$B$12</f>
        <v>Чипровци</v>
      </c>
      <c r="C355" s="1797"/>
      <c r="D355" s="1798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6" t="s">
        <v>2038</v>
      </c>
      <c r="F359" s="1787"/>
      <c r="G359" s="1787"/>
      <c r="H359" s="1788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8" t="s">
        <v>279</v>
      </c>
      <c r="D363" s="182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6" t="s">
        <v>290</v>
      </c>
      <c r="D377" s="1827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6" t="s">
        <v>312</v>
      </c>
      <c r="D385" s="1827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6" t="s">
        <v>256</v>
      </c>
      <c r="D390" s="1827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6" t="s">
        <v>257</v>
      </c>
      <c r="D393" s="1827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6" t="s">
        <v>259</v>
      </c>
      <c r="D398" s="1827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6" t="s">
        <v>260</v>
      </c>
      <c r="D401" s="1827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370032</v>
      </c>
      <c r="K401" s="446">
        <f>SUM(K402:K403)</f>
        <v>0</v>
      </c>
      <c r="L401" s="1380">
        <f t="shared" si="92"/>
        <v>370032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>
        <v>370032</v>
      </c>
      <c r="K402" s="1639">
        <v>0</v>
      </c>
      <c r="L402" s="1381">
        <f>I402+J402+K402</f>
        <v>370032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6" t="s">
        <v>934</v>
      </c>
      <c r="D404" s="1827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6" t="s">
        <v>689</v>
      </c>
      <c r="D407" s="1827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6" t="s">
        <v>690</v>
      </c>
      <c r="D408" s="1827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6" t="s">
        <v>708</v>
      </c>
      <c r="D411" s="1827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6" t="s">
        <v>263</v>
      </c>
      <c r="D414" s="1827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370032</v>
      </c>
      <c r="K421" s="517">
        <f>SUM(K363,K377,K385,K390,K393,K398,K401,K404,K407,K408,K411,K414)</f>
        <v>0</v>
      </c>
      <c r="L421" s="514">
        <f t="shared" si="98"/>
        <v>370032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6" t="s">
        <v>776</v>
      </c>
      <c r="D424" s="1827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6" t="s">
        <v>713</v>
      </c>
      <c r="D425" s="1827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6" t="s">
        <v>264</v>
      </c>
      <c r="D426" s="1827"/>
      <c r="E426" s="1380">
        <f>F426+G426+H426</f>
        <v>0</v>
      </c>
      <c r="F426" s="485"/>
      <c r="G426" s="486"/>
      <c r="H426" s="1477">
        <v>0</v>
      </c>
      <c r="I426" s="485"/>
      <c r="J426" s="486">
        <v>7095</v>
      </c>
      <c r="K426" s="1477">
        <v>0</v>
      </c>
      <c r="L426" s="1380">
        <f>I426+J426+K426</f>
        <v>7095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6" t="s">
        <v>692</v>
      </c>
      <c r="D427" s="1827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6" t="s">
        <v>938</v>
      </c>
      <c r="D428" s="1827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7095</v>
      </c>
      <c r="K431" s="517">
        <f t="shared" si="100"/>
        <v>0</v>
      </c>
      <c r="L431" s="514">
        <f t="shared" si="100"/>
        <v>7095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3" t="str">
        <f>$B$7</f>
        <v>ОТЧЕТНИ ДАННИ ПО ЕБК ЗА СМЕТКИТЕ ЗА СРЕДСТВАТА ОТ ЕВРОПЕЙСКИЯ СЪЮЗ - РА</v>
      </c>
      <c r="C435" s="1834"/>
      <c r="D435" s="183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ЧИПРОВЦИ</v>
      </c>
      <c r="C437" s="1806"/>
      <c r="D437" s="1807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6" t="str">
        <f>$B$12</f>
        <v>Чипровци</v>
      </c>
      <c r="C440" s="1797"/>
      <c r="D440" s="1798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4" t="s">
        <v>2040</v>
      </c>
      <c r="F444" s="1775"/>
      <c r="G444" s="1775"/>
      <c r="H444" s="1776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841</v>
      </c>
      <c r="K447" s="550">
        <f t="shared" si="103"/>
        <v>0</v>
      </c>
      <c r="L447" s="551">
        <f t="shared" si="103"/>
        <v>841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-841</v>
      </c>
      <c r="K448" s="557">
        <f t="shared" si="104"/>
        <v>0</v>
      </c>
      <c r="L448" s="558">
        <f>+L599</f>
        <v>-841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5" t="str">
        <f>$B$7</f>
        <v>ОТЧЕТНИ ДАННИ ПО ЕБК ЗА СМЕТКИТЕ ЗА СРЕДСТВАТА ОТ ЕВРОПЕЙСКИЯ СЪЮЗ - РА</v>
      </c>
      <c r="C451" s="1836"/>
      <c r="D451" s="1836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ЧИПРОВЦИ</v>
      </c>
      <c r="C453" s="1806"/>
      <c r="D453" s="1807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6" t="str">
        <f>$B$12</f>
        <v>Чипровци</v>
      </c>
      <c r="C456" s="1797"/>
      <c r="D456" s="1798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7" t="s">
        <v>2042</v>
      </c>
      <c r="F460" s="1778"/>
      <c r="G460" s="1778"/>
      <c r="H460" s="1779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1" t="s">
        <v>777</v>
      </c>
      <c r="D463" s="1832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7" t="s">
        <v>780</v>
      </c>
      <c r="D467" s="1847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7" t="s">
        <v>2013</v>
      </c>
      <c r="D470" s="1847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1" t="s">
        <v>783</v>
      </c>
      <c r="D473" s="1832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8" t="s">
        <v>790</v>
      </c>
      <c r="D480" s="1849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-841</v>
      </c>
      <c r="K568" s="583">
        <f t="shared" si="133"/>
        <v>0</v>
      </c>
      <c r="L568" s="580">
        <f t="shared" si="133"/>
        <v>-841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-841</v>
      </c>
      <c r="K575" s="1655">
        <v>0</v>
      </c>
      <c r="L575" s="1395">
        <f t="shared" si="134"/>
        <v>-841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-841</v>
      </c>
      <c r="K599" s="668">
        <f t="shared" si="138"/>
        <v>0</v>
      </c>
      <c r="L599" s="664">
        <f t="shared" si="138"/>
        <v>-841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2" t="s">
        <v>2074</v>
      </c>
      <c r="H602" s="1863"/>
      <c r="I602" s="1863"/>
      <c r="J602" s="1864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2" t="s">
        <v>887</v>
      </c>
      <c r="H603" s="1852"/>
      <c r="I603" s="1852"/>
      <c r="J603" s="185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2072</v>
      </c>
      <c r="E605" s="673"/>
      <c r="F605" s="219" t="s">
        <v>889</v>
      </c>
      <c r="G605" s="1865" t="s">
        <v>2075</v>
      </c>
      <c r="H605" s="1866"/>
      <c r="I605" s="1866"/>
      <c r="J605" s="1867"/>
      <c r="K605" s="103"/>
      <c r="L605" s="229"/>
      <c r="M605" s="7">
        <v>1</v>
      </c>
      <c r="N605" s="520"/>
    </row>
    <row r="606" spans="1:14" ht="21.75" customHeight="1">
      <c r="A606" s="23"/>
      <c r="B606" s="1850" t="s">
        <v>890</v>
      </c>
      <c r="C606" s="1851"/>
      <c r="D606" s="674" t="s">
        <v>891</v>
      </c>
      <c r="E606" s="675"/>
      <c r="F606" s="676"/>
      <c r="G606" s="1852" t="s">
        <v>887</v>
      </c>
      <c r="H606" s="1852"/>
      <c r="I606" s="1852"/>
      <c r="J606" s="1852"/>
      <c r="K606" s="103"/>
      <c r="L606" s="229"/>
      <c r="M606" s="7">
        <v>1</v>
      </c>
      <c r="N606" s="520"/>
    </row>
    <row r="607" spans="1:14" ht="24.75" customHeight="1">
      <c r="A607" s="36"/>
      <c r="B607" s="1853" t="s">
        <v>2081</v>
      </c>
      <c r="C607" s="1854"/>
      <c r="D607" s="677" t="s">
        <v>892</v>
      </c>
      <c r="E607" s="678" t="s">
        <v>2073</v>
      </c>
      <c r="F607" s="679">
        <v>878101238</v>
      </c>
      <c r="G607" s="680" t="s">
        <v>893</v>
      </c>
      <c r="H607" s="1855" t="s">
        <v>2077</v>
      </c>
      <c r="I607" s="1856"/>
      <c r="J607" s="185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690" t="s">
        <v>2076</v>
      </c>
      <c r="I609" s="1691"/>
      <c r="J609" s="1692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35" t="str">
        <f>$B$7</f>
        <v>ОТЧЕТНИ ДАННИ ПО ЕБК ЗА СМЕТКИТЕ ЗА СРЕДСТВАТА ОТ ЕВРОПЕЙСКИЯ СЪЮЗ - РА</v>
      </c>
      <c r="C614" s="1836"/>
      <c r="D614" s="1836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5" t="str">
        <f>$B$9</f>
        <v>ОБЩИНА ЧИПРОВЦИ</v>
      </c>
      <c r="C616" s="1806"/>
      <c r="D616" s="1807"/>
      <c r="E616" s="115">
        <f>$E$9</f>
        <v>43101</v>
      </c>
      <c r="F616" s="227">
        <f>$F$9</f>
        <v>43465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8" t="str">
        <f>$B$12</f>
        <v>Чипровци</v>
      </c>
      <c r="C619" s="1869"/>
      <c r="D619" s="1870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42</v>
      </c>
      <c r="F621" s="415" t="str">
        <f>$F$15</f>
        <v>СЕС - РА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74" t="s">
        <v>2046</v>
      </c>
      <c r="F623" s="1775"/>
      <c r="G623" s="1775"/>
      <c r="H623" s="1776"/>
      <c r="I623" s="1783" t="s">
        <v>2047</v>
      </c>
      <c r="J623" s="1784"/>
      <c r="K623" s="1784"/>
      <c r="L623" s="1785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3311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3311</v>
      </c>
      <c r="D628" s="1454" t="s">
        <v>2025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3" t="s">
        <v>753</v>
      </c>
      <c r="D630" s="1804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9" t="s">
        <v>756</v>
      </c>
      <c r="D633" s="1800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01" t="s">
        <v>195</v>
      </c>
      <c r="D639" s="1802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12" t="s">
        <v>200</v>
      </c>
      <c r="D647" s="1813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9" t="s">
        <v>201</v>
      </c>
      <c r="D648" s="1800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7087</v>
      </c>
      <c r="K648" s="277">
        <f t="shared" si="145"/>
        <v>0</v>
      </c>
      <c r="L648" s="311">
        <f t="shared" si="145"/>
        <v>7087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7087</v>
      </c>
      <c r="K655" s="1430"/>
      <c r="L655" s="321">
        <f t="shared" si="147"/>
        <v>7087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10" t="s">
        <v>275</v>
      </c>
      <c r="D666" s="1811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10" t="s">
        <v>731</v>
      </c>
      <c r="D670" s="1811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10" t="s">
        <v>220</v>
      </c>
      <c r="D676" s="1811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10" t="s">
        <v>222</v>
      </c>
      <c r="D679" s="1811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16" t="s">
        <v>223</v>
      </c>
      <c r="D680" s="1817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16" t="s">
        <v>224</v>
      </c>
      <c r="D681" s="1817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16" t="s">
        <v>1677</v>
      </c>
      <c r="D682" s="1817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10" t="s">
        <v>225</v>
      </c>
      <c r="D683" s="1811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10" t="s">
        <v>237</v>
      </c>
      <c r="D699" s="1811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10" t="s">
        <v>238</v>
      </c>
      <c r="D700" s="1811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10" t="s">
        <v>239</v>
      </c>
      <c r="D701" s="1811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10" t="s">
        <v>240</v>
      </c>
      <c r="D702" s="1811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10" t="s">
        <v>1678</v>
      </c>
      <c r="D709" s="1811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10" t="s">
        <v>1675</v>
      </c>
      <c r="D713" s="1811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10" t="s">
        <v>1676</v>
      </c>
      <c r="D714" s="1811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16" t="s">
        <v>250</v>
      </c>
      <c r="D715" s="1817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10" t="s">
        <v>276</v>
      </c>
      <c r="D716" s="1811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14" t="s">
        <v>251</v>
      </c>
      <c r="D719" s="1815"/>
      <c r="E719" s="311">
        <f>F719+G719+H719</f>
        <v>0</v>
      </c>
      <c r="F719" s="1424"/>
      <c r="G719" s="1425"/>
      <c r="H719" s="1426"/>
      <c r="I719" s="1424"/>
      <c r="J719" s="1425">
        <v>369199</v>
      </c>
      <c r="K719" s="1426"/>
      <c r="L719" s="311">
        <f>I719+J719+K719</f>
        <v>369199</v>
      </c>
      <c r="M719" s="12">
        <f t="shared" si="159"/>
        <v>1</v>
      </c>
      <c r="N719" s="13"/>
    </row>
    <row r="720" spans="1:14" ht="15.75">
      <c r="A720" s="22">
        <v>495</v>
      </c>
      <c r="B720" s="366">
        <v>5200</v>
      </c>
      <c r="C720" s="1814" t="s">
        <v>252</v>
      </c>
      <c r="D720" s="181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14" t="s">
        <v>632</v>
      </c>
      <c r="D728" s="181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14" t="s">
        <v>694</v>
      </c>
      <c r="D731" s="1815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10" t="s">
        <v>695</v>
      </c>
      <c r="D732" s="1811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18" t="s">
        <v>925</v>
      </c>
      <c r="D737" s="1819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0" t="s">
        <v>703</v>
      </c>
      <c r="D741" s="1821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0" t="s">
        <v>703</v>
      </c>
      <c r="D742" s="1821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376286</v>
      </c>
      <c r="K746" s="399">
        <f t="shared" si="173"/>
        <v>0</v>
      </c>
      <c r="L746" s="396">
        <f t="shared" si="173"/>
        <v>376286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1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2080</v>
      </c>
      <c r="I2" s="61"/>
    </row>
    <row r="3" spans="1:9" ht="12.75">
      <c r="A3" s="61" t="s">
        <v>718</v>
      </c>
      <c r="B3" s="61" t="s">
        <v>2078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2079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5">
        <f>$B$7</f>
        <v>0</v>
      </c>
      <c r="J14" s="1836"/>
      <c r="K14" s="183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8">
        <f>$B$12</f>
        <v>0</v>
      </c>
      <c r="J19" s="1869"/>
      <c r="K19" s="1870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4" t="s">
        <v>2046</v>
      </c>
      <c r="M23" s="1775"/>
      <c r="N23" s="1775"/>
      <c r="O23" s="1776"/>
      <c r="P23" s="1783" t="s">
        <v>2047</v>
      </c>
      <c r="Q23" s="1784"/>
      <c r="R23" s="1784"/>
      <c r="S23" s="178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3" t="s">
        <v>753</v>
      </c>
      <c r="K30" s="180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9" t="s">
        <v>756</v>
      </c>
      <c r="K33" s="1800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1" t="s">
        <v>195</v>
      </c>
      <c r="K39" s="180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2" t="s">
        <v>200</v>
      </c>
      <c r="K47" s="181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9" t="s">
        <v>201</v>
      </c>
      <c r="K48" s="1800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275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731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220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222</v>
      </c>
      <c r="K79" s="181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6" t="s">
        <v>223</v>
      </c>
      <c r="K80" s="1817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6" t="s">
        <v>224</v>
      </c>
      <c r="K81" s="1817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6" t="s">
        <v>1677</v>
      </c>
      <c r="K82" s="1817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225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237</v>
      </c>
      <c r="K99" s="181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238</v>
      </c>
      <c r="K100" s="181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239</v>
      </c>
      <c r="K101" s="181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240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1678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1675</v>
      </c>
      <c r="K113" s="181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1676</v>
      </c>
      <c r="K114" s="181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6" t="s">
        <v>250</v>
      </c>
      <c r="K115" s="1817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276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4" t="s">
        <v>251</v>
      </c>
      <c r="K119" s="181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4" t="s">
        <v>252</v>
      </c>
      <c r="K120" s="181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4" t="s">
        <v>632</v>
      </c>
      <c r="K128" s="181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4" t="s">
        <v>694</v>
      </c>
      <c r="K131" s="181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695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8" t="s">
        <v>925</v>
      </c>
      <c r="K137" s="181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0" t="s">
        <v>703</v>
      </c>
      <c r="K141" s="1821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0" t="s">
        <v>703</v>
      </c>
      <c r="K142" s="1821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2019-01-10T07:58:25Z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