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<sst xmlns="http://schemas.openxmlformats.org/spreadsheetml/2006/main" count="2993" uniqueCount="2081">
  <si>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</si>
  <si>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</si>
  <si>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</si>
  <si>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</si>
  <si>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</si>
  <si>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</si>
  <si>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</si>
  <si>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</si>
  <si>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</si>
  <si>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</si>
  <si>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</si>
  <si>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</si>
  <si>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</si>
  <si>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</si>
  <si>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</si>
  <si>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</si>
  <si>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</si>
  <si>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</si>
  <si>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</si>
  <si>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</si>
  <si>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</si>
  <si>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</si>
  <si>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</si>
  <si>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</si>
  <si>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</si>
  <si>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</si>
  <si>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</si>
  <si>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</si>
  <si>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</si>
  <si>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</si>
  <si>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</si>
  <si>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</si>
  <si>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</si>
  <si>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</si>
  <si>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</si>
  <si>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</si>
  <si>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</si>
  <si>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</si>
  <si>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</si>
  <si>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</si>
  <si>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</si>
  <si>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</si>
  <si>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</si>
  <si>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</si>
  <si>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</si>
  <si>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</si>
  <si>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</si>
  <si>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</si>
  <si>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</si>
  <si>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</si>
  <si>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</si>
  <si>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</si>
  <si>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</si>
  <si>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</si>
  <si>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</si>
  <si>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</si>
  <si>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</si>
  <si>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</si>
  <si>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</si>
  <si>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</si>
  <si>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</si>
  <si>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</si>
  <si>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</si>
  <si>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</si>
  <si>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</si>
  <si>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</si>
  <si>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</si>
  <si>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</si>
  <si>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</si>
  <si>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</si>
  <si>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</si>
  <si>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</si>
  <si>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</si>
  <si>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</si>
  <si>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</si>
  <si>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</si>
  <si>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</si>
  <si>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</si>
  <si>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</si>
  <si>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</si>
  <si>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</si>
  <si>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</si>
  <si>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</si>
  <si>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</si>
  <si>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</si>
  <si>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</si>
  <si>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</si>
  <si>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</si>
  <si>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</si>
  <si>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</si>
  <si>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</si>
  <si>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</si>
  <si>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</si>
  <si>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</si>
  <si>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</si>
  <si>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</si>
  <si>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</si>
  <si>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</si>
  <si>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</si>
  <si>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</si>
  <si>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</si>
  <si>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</si>
  <si>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</si>
  <si>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</si>
  <si>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</si>
  <si>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</si>
  <si>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</si>
  <si>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</si>
  <si>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</si>
  <si>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</si>
  <si>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</si>
  <si>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</si>
  <si>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</si>
  <si>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</si>
  <si>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</si>
  <si>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</si>
  <si>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</si>
  <si>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</si>
  <si>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</si>
  <si>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</si>
  <si>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</si>
  <si>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</si>
  <si>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</si>
  <si>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</si>
  <si>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</si>
  <si>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</si>
  <si>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</si>
  <si>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</si>
  <si>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</si>
  <si>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</si>
  <si>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</si>
  <si>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</si>
  <si>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</si>
  <si>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</si>
  <si>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</si>
  <si>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</si>
  <si>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</si>
  <si>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</si>
  <si>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</si>
  <si>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</si>
  <si>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</si>
  <si>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</si>
  <si>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</si>
  <si>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</si>
  <si>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</si>
  <si>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</si>
  <si>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</si>
  <si>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</si>
  <si>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</si>
  <si>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</si>
  <si>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</si>
  <si>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</si>
  <si>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</si>
  <si>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</si>
  <si>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</si>
  <si>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</si>
  <si>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</si>
  <si>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</si>
  <si>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</si>
  <si>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</si>
  <si>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</si>
  <si>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</si>
  <si>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</si>
  <si>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</si>
  <si>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</si>
  <si>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</si>
  <si>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</si>
  <si>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</si>
  <si>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</si>
  <si>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</si>
  <si>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</si>
  <si>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</si>
  <si>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</si>
  <si>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</si>
  <si>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</si>
  <si>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</si>
  <si>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</si>
  <si>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</si>
  <si>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</si>
  <si>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</si>
  <si>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</si>
  <si>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</si>
  <si>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</si>
  <si>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</si>
  <si>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</si>
  <si>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</si>
  <si>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</si>
  <si>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</si>
  <si>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</si>
  <si>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</si>
  <si>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</si>
  <si>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</si>
  <si>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</si>
  <si>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</si>
  <si>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</si>
  <si>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</si>
  <si>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</si>
  <si>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</si>
  <si>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</si>
  <si>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</si>
  <si>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</si>
  <si>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</si>
  <si>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</si>
  <si>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</si>
  <si>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</si>
  <si>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</si>
  <si>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</si>
  <si>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</si>
  <si>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</si>
  <si>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</si>
  <si>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</si>
  <si>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</si>
  <si>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</si>
  <si>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</si>
  <si>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</si>
  <si>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</si>
  <si>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</si>
  <si>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</si>
  <si>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</si>
  <si>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</si>
  <si>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</si>
  <si>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</si>
  <si>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</si>
  <si>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</si>
  <si>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</si>
  <si>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</si>
  <si>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</si>
  <si>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</si>
  <si>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</si>
  <si>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</si>
  <si>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</si>
  <si>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</si>
  <si>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</si>
  <si>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</si>
  <si>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</si>
  <si>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</si>
  <si>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</si>
  <si>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</si>
  <si>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</si>
  <si>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</si>
  <si>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</si>
  <si>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</si>
  <si>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</si>
  <si>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</si>
  <si>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</si>
  <si>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</si>
  <si>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</si>
  <si>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</si>
  <si>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</si>
  <si>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</si>
  <si>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</si>
  <si>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</si>
  <si>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</si>
  <si>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</si>
  <si>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</si>
  <si>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</si>
  <si>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</si>
  <si>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</si>
  <si>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</si>
  <si>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</si>
  <si>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</si>
  <si>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</si>
  <si>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</si>
  <si>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</si>
  <si>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</si>
  <si>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</si>
  <si>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</si>
  <si>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</si>
  <si>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</si>
  <si>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</si>
  <si>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</si>
  <si>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</si>
  <si>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</si>
  <si>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</si>
  <si>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</si>
  <si>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</si>
  <si>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</si>
  <si>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</si>
  <si>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</si>
  <si>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</si>
  <si>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</si>
  <si>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</si>
  <si>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</si>
  <si>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</si>
  <si>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</si>
  <si>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</si>
  <si>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</si>
  <si>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</si>
  <si>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</si>
  <si>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</si>
  <si>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</si>
  <si>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</si>
  <si>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</si>
  <si>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</si>
  <si>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</si>
  <si>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</si>
  <si>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</si>
  <si>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</si>
  <si>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</si>
  <si>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</si>
  <si>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</si>
  <si>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</si>
  <si>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</si>
  <si>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</si>
  <si>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</si>
  <si>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</si>
  <si>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</si>
  <si>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</si>
  <si>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</si>
  <si>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</si>
  <si>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</si>
  <si>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</si>
  <si>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</si>
  <si>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</si>
  <si>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</si>
  <si>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</si>
  <si>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</si>
  <si>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</si>
  <si>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</si>
  <si>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</si>
  <si>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</si>
  <si>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</si>
  <si>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</si>
  <si>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</si>
  <si>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</si>
  <si>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</si>
  <si>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</si>
  <si>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</si>
  <si>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</si>
  <si>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</si>
  <si>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</si>
  <si>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</si>
  <si>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</si>
  <si>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</si>
  <si>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</si>
  <si>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</si>
  <si>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</si>
  <si>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</si>
  <si>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</si>
  <si>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</si>
  <si>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</si>
  <si>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</si>
  <si>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</si>
  <si>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</si>
  <si>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</si>
  <si>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</si>
  <si>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</si>
  <si>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</si>
  <si>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</si>
  <si>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</si>
  <si>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</si>
  <si>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</si>
  <si>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</si>
  <si>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</si>
  <si>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</si>
  <si>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</si>
  <si>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</si>
  <si>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</si>
  <si>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</si>
  <si>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</si>
  <si>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</si>
  <si>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</si>
  <si>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</si>
  <si>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</si>
  <si>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</si>
  <si>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</si>
  <si>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</si>
  <si>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</si>
  <si>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</si>
  <si>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</si>
  <si>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</si>
  <si>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</si>
  <si>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</si>
  <si>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</si>
  <si>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</si>
  <si>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</si>
  <si>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</si>
  <si>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</si>
  <si>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</si>
  <si>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</si>
  <si>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</si>
  <si>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</si>
  <si>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</si>
  <si>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</si>
  <si>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</si>
  <si>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</si>
  <si>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</si>
  <si>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</si>
  <si>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</si>
  <si>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</si>
  <si>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</si>
  <si>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</si>
  <si>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</si>
  <si>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</si>
  <si>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</si>
  <si>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</si>
  <si>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</si>
  <si>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</si>
  <si>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</si>
  <si>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</si>
  <si>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</si>
  <si>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</si>
  <si>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</si>
  <si>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</si>
  <si>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</si>
  <si>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</si>
  <si>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</si>
  <si>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</si>
  <si>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</si>
  <si>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</si>
  <si>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</si>
  <si>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</si>
  <si>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</si>
  <si>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</si>
  <si>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</si>
  <si>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</si>
  <si>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</si>
  <si>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</si>
  <si>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</si>
  <si>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</si>
  <si>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</si>
  <si>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</si>
  <si>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</si>
  <si>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</si>
  <si>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</si>
  <si>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</si>
  <si>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</si>
  <si>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</si>
  <si>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</si>
  <si>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</si>
  <si>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</si>
  <si>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</si>
  <si>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</si>
  <si>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</si>
  <si>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</si>
  <si>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</si>
  <si>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</si>
  <si>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</si>
  <si>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</si>
  <si>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</si>
  <si>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</si>
  <si>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</si>
  <si>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</si>
  <si>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</si>
  <si>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</si>
  <si>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</si>
  <si>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</si>
  <si>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</si>
  <si>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</si>
  <si>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</si>
  <si>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</si>
  <si>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</si>
  <si>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</si>
  <si>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</si>
  <si>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</si>
  <si>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</si>
  <si>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</si>
  <si>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</si>
  <si>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</si>
  <si>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</si>
  <si>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</si>
  <si>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</si>
  <si>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</si>
  <si>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</si>
  <si>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</si>
  <si>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</si>
  <si>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</si>
  <si>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</si>
  <si>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</si>
  <si>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</si>
  <si>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</si>
  <si>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</si>
  <si>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</si>
  <si>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</si>
  <si>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</si>
  <si>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</si>
  <si>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</si>
  <si>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</si>
  <si>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</si>
  <si>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</si>
  <si>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</si>
  <si>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</si>
  <si>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</si>
  <si>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</si>
  <si>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</si>
  <si>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</si>
  <si>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</si>
  <si>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</si>
  <si>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</si>
  <si>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</si>
  <si>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</si>
  <si>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</si>
  <si>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</si>
  <si>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</si>
  <si>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</si>
  <si>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</si>
  <si>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</si>
  <si>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</si>
  <si>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</si>
  <si>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</si>
  <si>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</si>
  <si>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</si>
  <si>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</si>
  <si>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</si>
  <si>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</si>
  <si>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</si>
  <si>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</si>
  <si>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</si>
  <si>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</si>
  <si>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</si>
  <si>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</si>
  <si>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</si>
  <si>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</si>
  <si>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</si>
  <si>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</si>
  <si>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</si>
  <si>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</si>
  <si>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</si>
  <si>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</si>
  <si>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</si>
  <si>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</si>
  <si>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</si>
  <si>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</si>
  <si>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</si>
  <si>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</si>
  <si>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</si>
  <si>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</si>
  <si>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</si>
  <si>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</si>
  <si>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</si>
  <si>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</si>
  <si>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</si>
  <si>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</si>
  <si>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</si>
  <si>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</si>
  <si>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</si>
  <si>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</si>
  <si>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</si>
  <si>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</si>
  <si>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</si>
  <si>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</si>
  <si>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</si>
  <si>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</si>
  <si>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</si>
  <si>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</si>
  <si>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</si>
  <si>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</si>
  <si>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</si>
  <si>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</si>
  <si>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</si>
  <si>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</si>
  <si>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</si>
  <si>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</si>
  <si>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</si>
  <si>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</si>
  <si>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</si>
  <si>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</si>
  <si>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</si>
  <si>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</si>
  <si>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</si>
  <si>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</si>
  <si>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</si>
  <si>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</si>
  <si>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</si>
  <si>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</si>
  <si>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</si>
  <si>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</si>
  <si>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</si>
  <si>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</si>
  <si>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</si>
  <si>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</si>
  <si>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</si>
  <si>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</si>
  <si>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</si>
  <si>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</si>
  <si>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</si>
  <si>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</si>
  <si>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</si>
  <si>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</si>
  <si>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</si>
  <si>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</si>
  <si>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</si>
  <si>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</si>
  <si>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</si>
  <si>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</si>
  <si>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</si>
  <si>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</si>
  <si>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</si>
  <si>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</si>
  <si>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</si>
  <si>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</si>
  <si>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</si>
  <si>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</si>
  <si>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</si>
  <si>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</si>
  <si>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</si>
  <si>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</si>
  <si>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</si>
  <si>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</si>
  <si>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</si>
  <si>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</si>
  <si>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</si>
  <si>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</si>
  <si>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</si>
  <si>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</si>
  <si>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</si>
  <si>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</si>
  <si>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</si>
  <si>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</si>
  <si>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</si>
  <si>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</si>
  <si>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</si>
  <si>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</si>
  <si>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</si>
  <si>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</si>
  <si>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</si>
  <si>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</si>
  <si>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</si>
  <si>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</si>
  <si>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</si>
  <si>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</si>
  <si>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</si>
  <si>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</si>
  <si>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</si>
  <si>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</si>
  <si>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</si>
  <si>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</si>
  <si>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</si>
  <si>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</si>
  <si>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</si>
  <si>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</si>
  <si>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</si>
  <si>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</si>
  <si>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</si>
  <si>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</si>
  <si>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</si>
  <si>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</si>
  <si>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</si>
  <si>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</si>
  <si>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</si>
  <si>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</si>
  <si>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</si>
  <si>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</si>
  <si>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</si>
  <si>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</si>
  <si>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</si>
  <si>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</si>
  <si>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</si>
  <si>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</si>
  <si>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</si>
  <si>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</si>
  <si>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</si>
  <si>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</si>
  <si>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</si>
  <si>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</si>
  <si>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</si>
  <si>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</si>
  <si>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</si>
  <si>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</si>
  <si>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</si>
  <si>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</si>
  <si>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</si>
  <si>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</si>
  <si>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</si>
  <si>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</si>
  <si>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</si>
  <si>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</si>
  <si>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</si>
  <si>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</si>
  <si>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</si>
  <si>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</si>
  <si>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</si>
  <si>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</si>
  <si>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</si>
  <si>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</si>
  <si>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</si>
  <si>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</si>
  <si>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</si>
  <si>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</si>
  <si>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</si>
  <si>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</si>
  <si>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</si>
  <si>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</si>
  <si>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</si>
  <si>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</si>
  <si>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</si>
  <si>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</si>
  <si>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</si>
  <si>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</si>
  <si>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</si>
  <si>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</si>
  <si>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</si>
  <si>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</si>
  <si>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</si>
  <si>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</si>
  <si>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</si>
  <si>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</si>
  <si>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</si>
  <si>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</si>
  <si>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</si>
  <si>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</si>
  <si>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</si>
  <si>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</si>
  <si>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</si>
  <si>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</si>
  <si>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</si>
  <si>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</si>
  <si>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</si>
  <si>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</si>
  <si>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</si>
  <si>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</si>
  <si>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</si>
  <si>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</si>
  <si>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</si>
  <si>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</si>
  <si>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</si>
  <si>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</si>
  <si>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</si>
  <si>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</si>
  <si>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</si>
  <si>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</si>
  <si>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</si>
  <si>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</si>
  <si>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</si>
  <si>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</si>
  <si>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</si>
  <si>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</si>
  <si>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</si>
  <si>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</si>
  <si>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</si>
  <si>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</si>
  <si>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</si>
  <si>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</si>
  <si>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</si>
  <si>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</si>
  <si>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</si>
  <si>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</si>
  <si>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</si>
  <si>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</si>
  <si>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</si>
  <si>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</si>
  <si>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</si>
  <si>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</si>
  <si>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</si>
  <si>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</si>
  <si>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</si>
  <si>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</si>
  <si>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</si>
  <si>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</si>
  <si>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</si>
  <si>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</si>
  <si>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</si>
  <si>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</si>
  <si>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</si>
  <si>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</si>
  <si>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</si>
  <si>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</si>
  <si>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</si>
  <si>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</si>
  <si>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</si>
  <si>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</si>
  <si>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</si>
  <si>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</si>
  <si>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</si>
  <si>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</si>
  <si>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</si>
  <si>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</si>
  <si>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</si>
  <si>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</si>
  <si>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</si>
  <si>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</si>
  <si>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</si>
  <si>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</si>
  <si>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</si>
  <si>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</si>
  <si>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</si>
  <si>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</si>
  <si>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</si>
  <si>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</si>
  <si>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</si>
  <si>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</si>
  <si>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</si>
  <si>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</si>
  <si>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</si>
  <si>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</si>
  <si>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</si>
  <si>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</si>
  <si>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</si>
  <si>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</si>
  <si>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</si>
  <si>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</si>
  <si>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</si>
  <si>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</si>
  <si>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</si>
  <si>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</si>
  <si>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</si>
  <si>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</si>
  <si>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</si>
  <si>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</si>
  <si>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</si>
  <si>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</si>
  <si>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</si>
  <si>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</si>
  <si>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</si>
  <si>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</si>
  <si>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</si>
  <si>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</si>
  <si>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</si>
  <si>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</si>
  <si>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</si>
  <si>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</si>
  <si>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</si>
  <si>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</si>
  <si>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</si>
  <si>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</si>
  <si>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</si>
  <si>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</si>
  <si>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</si>
  <si>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</si>
  <si>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</si>
  <si>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</si>
  <si>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</si>
  <si>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</si>
  <si>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</si>
  <si>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</si>
  <si>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</si>
  <si>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</si>
  <si>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</si>
  <si>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</si>
  <si>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</si>
  <si>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</si>
  <si>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</si>
  <si>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</si>
  <si>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</si>
  <si>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</si>
  <si>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</si>
  <si>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</si>
  <si>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</si>
  <si>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</si>
  <si>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</si>
  <si>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</si>
  <si>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</si>
  <si>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</si>
  <si>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</si>
  <si>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</si>
  <si>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</si>
  <si>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</si>
  <si>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</si>
  <si>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</si>
  <si>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</si>
  <si>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</si>
  <si>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</si>
  <si>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</si>
  <si>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</si>
  <si>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</si>
  <si>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</si>
  <si>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</si>
  <si>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</si>
  <si>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</si>
  <si>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</si>
  <si>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</si>
  <si>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</si>
  <si>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</si>
  <si>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</si>
  <si>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</si>
  <si>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</si>
  <si>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</si>
  <si>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</si>
  <si>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</si>
  <si>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</si>
  <si>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</si>
  <si>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</si>
  <si>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</si>
  <si>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</si>
  <si>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</si>
  <si>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</si>
  <si>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</si>
  <si>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</si>
  <si>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</si>
  <si>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</si>
  <si>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</si>
  <si>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</si>
  <si>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</si>
  <si>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</si>
  <si>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</si>
  <si>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</si>
  <si>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</si>
  <si>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</si>
  <si>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</si>
  <si>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</si>
  <si>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</si>
  <si>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</si>
  <si>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</si>
  <si>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</si>
  <si>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</si>
  <si>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</si>
  <si>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</si>
  <si>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</si>
  <si>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</si>
  <si>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</si>
  <si>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</si>
  <si>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</si>
  <si>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</si>
  <si>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</si>
  <si>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</si>
  <si>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</si>
  <si>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</si>
  <si>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</si>
  <si>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</si>
  <si>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</si>
  <si>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</si>
  <si>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</si>
  <si>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</si>
  <si>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</si>
  <si>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</si>
  <si>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</si>
  <si>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</si>
  <si>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</si>
  <si>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</si>
  <si>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</si>
  <si>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</si>
  <si>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</si>
  <si>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</si>
  <si>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</si>
  <si>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</si>
  <si>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</si>
  <si>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</si>
  <si>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</si>
  <si>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</si>
  <si>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</si>
  <si>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</si>
  <si>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</si>
  <si>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</si>
  <si>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</si>
  <si>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</si>
  <si>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</si>
  <si>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</si>
  <si>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</si>
  <si>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</si>
  <si>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</si>
  <si>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</si>
  <si>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</si>
  <si>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</si>
  <si>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</si>
  <si>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</si>
  <si>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</si>
  <si>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</si>
  <si>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</si>
  <si>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</si>
  <si>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</si>
  <si>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</si>
  <si>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</si>
  <si>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</si>
  <si>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</si>
  <si>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</si>
  <si>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</si>
  <si>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</si>
  <si>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</si>
  <si>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</si>
  <si>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</si>
  <si>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</si>
  <si>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</si>
  <si>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</si>
  <si>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</si>
  <si>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</si>
  <si>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</si>
  <si>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</si>
  <si>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</si>
  <si>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</si>
  <si>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</si>
  <si>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</si>
  <si>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</si>
  <si>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</si>
  <si>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</si>
  <si>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</si>
  <si>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</si>
  <si>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</si>
  <si>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</si>
  <si>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</si>
  <si>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</si>
  <si>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</si>
  <si>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</si>
  <si>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</si>
  <si>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</si>
  <si>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</si>
  <si>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</si>
  <si>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</si>
  <si>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</si>
  <si>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</si>
  <si>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</si>
  <si>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</si>
  <si>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</si>
  <si>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</si>
  <si>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</si>
  <si>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</si>
  <si>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</si>
  <si>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</si>
  <si>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</si>
  <si>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</si>
  <si>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</si>
  <si>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</si>
  <si>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</si>
  <si>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</si>
  <si>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</si>
  <si>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</si>
  <si>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</si>
  <si>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</si>
  <si>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</si>
  <si>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</si>
  <si>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</si>
  <si>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</si>
  <si>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</si>
  <si>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</si>
  <si>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</si>
  <si>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</si>
  <si>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</si>
  <si>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</si>
  <si>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</si>
  <si>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</si>
  <si>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</si>
  <si>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</si>
  <si>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</si>
  <si>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</si>
  <si>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</si>
  <si>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</si>
  <si>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</si>
  <si>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</si>
  <si>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</si>
  <si>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</si>
  <si>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</si>
  <si>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</si>
  <si>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</si>
  <si>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</si>
  <si>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</si>
  <si>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</si>
  <si>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</si>
  <si>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</si>
  <si>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</si>
  <si>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</si>
  <si>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</si>
  <si>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</si>
  <si>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</si>
  <si>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</si>
  <si>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</si>
  <si>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</si>
  <si>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</si>
  <si>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</si>
  <si>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</si>
  <si>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</si>
  <si>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</si>
  <si>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</si>
  <si>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</si>
  <si>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</si>
  <si>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</si>
  <si>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</si>
  <si>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</si>
  <si>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</si>
  <si>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</si>
  <si>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</si>
  <si>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</si>
  <si>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</si>
  <si>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</si>
  <si>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</si>
  <si>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</si>
  <si>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</si>
  <si>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</si>
  <si>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</si>
  <si>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</si>
  <si>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</si>
  <si>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</si>
  <si>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</si>
  <si>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</si>
  <si>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</si>
  <si>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</si>
  <si>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</si>
  <si>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</si>
  <si>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</si>
  <si>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</si>
  <si>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</si>
  <si>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</si>
  <si>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</si>
  <si>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</si>
  <si>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</si>
  <si>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</si>
  <si>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</si>
  <si>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</si>
  <si>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</si>
  <si>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</si>
  <si>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</si>
  <si>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</si>
  <si>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</si>
  <si>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</si>
  <si>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</si>
  <si>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</si>
  <si>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</si>
  <si>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</si>
  <si>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</si>
  <si>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</si>
  <si>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</si>
  <si>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</si>
  <si>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</si>
  <si>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</si>
  <si>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</si>
  <si>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</si>
  <si>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</si>
  <si>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</si>
  <si>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</si>
  <si>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</si>
  <si>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</si>
  <si>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</si>
  <si>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</si>
  <si>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</si>
  <si>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</si>
  <si>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</si>
  <si>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</si>
  <si>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</si>
  <si>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</si>
  <si>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</si>
  <si>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</si>
  <si>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</si>
  <si>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</si>
  <si>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</si>
  <si>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</si>
  <si>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</si>
  <si>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</si>
  <si>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</si>
  <si>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</si>
  <si>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</si>
  <si>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</si>
  <si>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</si>
  <si>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</si>
  <si>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</si>
  <si>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</si>
  <si>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</si>
  <si>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</si>
  <si>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</si>
  <si>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</si>
  <si>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</si>
  <si>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</si>
  <si>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</si>
  <si>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</si>
  <si>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</si>
  <si>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</si>
  <si>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</si>
  <si>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</si>
  <si>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</si>
  <si>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</si>
  <si>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</si>
  <si>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</si>
  <si>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</si>
  <si>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</si>
  <si>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</si>
  <si>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</si>
  <si>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</si>
  <si>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</si>
  <si>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</si>
  <si>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</si>
  <si>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</si>
  <si>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</si>
  <si>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</si>
  <si>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</si>
  <si>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</si>
  <si>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</si>
  <si>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</si>
  <si>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</si>
  <si>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</si>
  <si>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</si>
  <si>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</si>
  <si>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</si>
  <si>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</si>
  <si>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</si>
  <si>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</si>
  <si>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</si>
  <si>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</si>
  <si>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</si>
  <si>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</si>
  <si>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</si>
  <si>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</si>
  <si>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</si>
  <si>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</si>
  <si>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</si>
  <si>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</si>
  <si>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</si>
  <si>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</si>
  <si>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</si>
  <si>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</si>
  <si>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</si>
  <si>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</si>
  <si>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</si>
  <si>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</si>
  <si>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</si>
  <si>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</si>
  <si>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</si>
  <si>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</si>
  <si>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</si>
  <si>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</si>
  <si>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</si>
  <si>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</si>
  <si>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</si>
  <si>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</si>
  <si>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</si>
  <si>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</si>
  <si>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</si>
  <si>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</si>
  <si>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</si>
  <si>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</si>
  <si>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</si>
  <si>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</si>
  <si>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</si>
  <si>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</si>
  <si>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</si>
  <si>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</si>
  <si>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</si>
  <si>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</si>
  <si>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</si>
  <si>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</si>
  <si>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</si>
  <si>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</si>
  <si>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</si>
  <si>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</si>
  <si>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</si>
  <si>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</si>
  <si>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</si>
  <si>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</si>
  <si>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</si>
  <si>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</si>
  <si>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</si>
  <si>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</si>
  <si>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</si>
  <si>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</si>
  <si>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</si>
  <si>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</si>
  <si>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</si>
  <si>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</si>
  <si>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</si>
  <si>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</si>
  <si>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</si>
  <si>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</si>
  <si>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</si>
  <si>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</si>
  <si>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</si>
  <si>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</si>
  <si>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</si>
  <si>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</si>
  <si>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</si>
  <si>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</si>
  <si>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</si>
  <si>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</si>
  <si>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</si>
  <si>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</si>
  <si>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</si>
  <si>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</si>
  <si>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</si>
  <si>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</si>
  <si>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</si>
  <si>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</si>
  <si>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</si>
  <si>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</si>
  <si>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</si>
  <si>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</si>
  <si>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</si>
  <si>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</si>
  <si>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</si>
  <si>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</si>
  <si>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</si>
  <si>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</si>
  <si>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</si>
  <si>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</si>
  <si>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</si>
  <si>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</si>
  <si>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</si>
  <si>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</si>
  <si>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</si>
  <si>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</si>
  <si>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</si>
  <si>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</si>
  <si>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</si>
  <si>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</si>
  <si>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</si>
  <si>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</si>
  <si>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</si>
  <si>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</si>
  <si>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</si>
  <si>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</si>
  <si>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</si>
  <si>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</si>
  <si>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</si>
  <si>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</si>
  <si>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</si>
  <si>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</si>
  <si>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</si>
  <si>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</si>
  <si>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</si>
  <si>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</si>
  <si>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</si>
  <si>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</si>
  <si>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</si>
  <si>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</si>
  <si>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</si>
  <si>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</si>
  <si>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</si>
  <si>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</si>
  <si>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</si>
  <si>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</si>
  <si>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</si>
  <si>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</si>
  <si>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</si>
  <si>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</si>
  <si>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</si>
  <si>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</si>
  <si>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</si>
  <si>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</si>
  <si>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</si>
  <si>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</si>
  <si>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</si>
  <si>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</si>
  <si>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</si>
  <si>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</si>
  <si>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</si>
  <si>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</si>
  <si>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</si>
  <si>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</si>
  <si>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</si>
  <si>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</si>
  <si>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</si>
  <si>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</si>
  <si>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</si>
  <si>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</si>
  <si>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</si>
  <si>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</si>
  <si>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</si>
  <si>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</si>
  <si>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</si>
  <si>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</si>
  <si>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</si>
  <si>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</si>
  <si>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</si>
  <si>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</si>
  <si>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</si>
  <si>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</si>
  <si>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</si>
  <si>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</si>
  <si>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</si>
  <si>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</si>
  <si>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</si>
  <si>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</si>
  <si>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</si>
  <si>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</si>
  <si>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</si>
  <si>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</si>
  <si>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</si>
  <si>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</si>
  <si>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</si>
  <si>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</si>
  <si>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</si>
  <si>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</si>
  <si>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</si>
  <si>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</si>
  <si>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</si>
  <si>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</si>
  <si>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</si>
  <si>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</si>
  <si>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</si>
  <si>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</si>
  <si>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</si>
  <si>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</si>
  <si>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</si>
  <si>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</si>
  <si>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</si>
  <si>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</si>
  <si>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</si>
  <si>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</si>
  <si>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</si>
  <si>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</si>
  <si>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</si>
  <si>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</si>
  <si>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</si>
  <si>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</si>
  <si>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</si>
  <si>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</si>
  <si>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</si>
  <si>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</si>
  <si>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</si>
  <si>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</si>
  <si>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</si>
  <si>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</si>
  <si>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</si>
  <si>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</si>
  <si>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</si>
  <si>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</si>
  <si>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</si>
  <si>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</si>
  <si>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</si>
  <si>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</si>
  <si>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</si>
  <si>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</si>
  <si>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</si>
  <si>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</si>
  <si>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</si>
  <si>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</si>
  <si>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</si>
  <si>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</si>
  <si>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</si>
  <si>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</si>
  <si>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</si>
  <si>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</si>
  <si>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</si>
  <si>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</si>
  <si>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</si>
  <si>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</si>
  <si>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</si>
  <si>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</si>
  <si>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</si>
  <si>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</si>
  <si>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</si>
  <si>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</si>
  <si>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</si>
  <si>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</si>
  <si>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</si>
  <si>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</si>
  <si>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</si>
  <si>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</si>
  <si>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</si>
  <si>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</si>
  <si>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</si>
  <si>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</si>
  <si>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</si>
  <si>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</si>
  <si>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</si>
  <si>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</si>
  <si>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</si>
  <si>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</si>
  <si>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</si>
  <si>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</si>
  <si>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</si>
  <si>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</si>
  <si>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</si>
  <si>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</si>
  <si>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</si>
  <si>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</si>
  <si>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</si>
  <si>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</si>
  <si>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</si>
  <si>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</si>
  <si>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</si>
  <si>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</si>
  <si>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</si>
  <si>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</si>
  <si>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</si>
  <si>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</si>
  <si>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</si>
  <si>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</si>
  <si>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</si>
  <si>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</si>
  <si>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</si>
  <si>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</si>
  <si>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</si>
  <si>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</si>
  <si>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</si>
  <si>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</si>
  <si>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</si>
  <si>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</si>
  <si>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</si>
  <si>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</si>
  <si>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</si>
  <si>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</si>
  <si>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</si>
  <si>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</si>
  <si>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</si>
  <si>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</si>
  <si>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</si>
  <si>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</si>
  <si>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</si>
  <si>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</si>
  <si>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</si>
  <si>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</si>
  <si>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</si>
  <si>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</si>
  <si>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</si>
  <si>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</si>
  <si>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</si>
  <si>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</si>
  <si>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</si>
  <si>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</si>
  <si>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</si>
  <si>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</si>
  <si>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</si>
  <si>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</si>
  <si>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</si>
  <si>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</si>
  <si>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</si>
  <si>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</si>
  <si>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</si>
  <si>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</si>
  <si>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</si>
  <si>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</si>
  <si>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</si>
  <si>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</si>
  <si>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</si>
  <si>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</si>
  <si>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</si>
  <si>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</si>
  <si>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</si>
  <si>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</si>
  <si>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</si>
  <si>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</si>
  <si>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</si>
  <si>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</si>
  <si>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</si>
  <si>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</si>
  <si>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</si>
  <si>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</si>
  <si>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</si>
  <si>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</si>
  <si>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</si>
  <si>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</si>
  <si>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</si>
  <si>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</si>
  <si>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</si>
  <si>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</si>
  <si>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</si>
  <si>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</si>
  <si>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</si>
  <si>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</si>
  <si>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</si>
  <si>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</si>
  <si>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</si>
  <si>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</si>
  <si>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</si>
  <si>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</si>
  <si>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</si>
  <si>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</si>
  <si>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</si>
  <si>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</si>
  <si>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</si>
  <si>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</si>
  <si>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</si>
  <si>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</si>
  <si>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</si>
  <si>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</si>
  <si>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</si>
  <si>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</si>
  <si>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</si>
  <si>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</si>
  <si>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</si>
  <si>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</si>
  <si>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</si>
  <si>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</si>
  <si>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</si>
  <si>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</si>
  <si>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</si>
  <si>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</si>
  <si>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</si>
  <si>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</si>
  <si>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</si>
  <si>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</si>
  <si>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</si>
  <si>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</si>
  <si>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</si>
  <si>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</si>
  <si>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</si>
  <si>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</si>
  <si>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</si>
  <si>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</si>
  <si>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</si>
  <si>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</si>
  <si>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</si>
  <si>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</si>
  <si>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</si>
  <si>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</si>
  <si>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</si>
  <si>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</si>
  <si>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</si>
  <si>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</si>
  <si>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</si>
  <si>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</si>
  <si>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</si>
  <si>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</si>
  <si>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</si>
  <si>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</si>
  <si>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</si>
  <si>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</si>
  <si>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</si>
  <si>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</si>
  <si>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</si>
  <si>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</si>
  <si>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</si>
  <si>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</si>
  <si>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</si>
  <si>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</si>
  <si>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</si>
  <si>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</si>
  <si>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</si>
  <si>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</si>
  <si>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</si>
  <si>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</si>
  <si>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</si>
  <si>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</si>
  <si>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</si>
  <si>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</si>
  <si>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</si>
  <si>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</si>
  <si>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</si>
  <si>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</si>
  <si>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</si>
  <si>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</si>
  <si>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</si>
  <si>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</si>
  <si>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</si>
  <si>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</si>
  <si>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</si>
  <si>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</si>
  <si>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</si>
  <si>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</si>
  <si>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</si>
  <si>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</si>
  <si>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</si>
  <si>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</si>
  <si>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</si>
  <si>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</si>
  <si>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</si>
  <si>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</si>
  <si>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</si>
  <si>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</si>
  <si>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</si>
  <si>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</si>
  <si>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</si>
  <si>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</si>
  <si>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</si>
  <si>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</si>
  <si>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</si>
  <si>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</si>
  <si>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</si>
  <si>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</si>
  <si>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</si>
  <si>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</si>
  <si>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</si>
  <si>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</si>
  <si>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</si>
  <si>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</si>
  <si>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</si>
  <si>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</si>
  <si>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</si>
  <si>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</si>
  <si>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</si>
  <si>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</si>
  <si>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</si>
  <si>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</si>
  <si>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</si>
  <si>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</si>
  <si>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</si>
  <si>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</si>
  <si>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</si>
  <si>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</si>
  <si>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</si>
  <si>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</si>
  <si>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</si>
  <si>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</si>
  <si>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</si>
  <si>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</si>
  <si>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</si>
  <si>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</si>
  <si>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</si>
  <si>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</si>
  <si>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</si>
  <si>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</si>
  <si>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</si>
  <si>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</si>
  <si>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</si>
  <si>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</si>
  <si>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</si>
  <si>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</si>
  <si>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</si>
  <si>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</si>
  <si>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</si>
  <si>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</si>
  <si>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</si>
  <si>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</si>
  <si>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</si>
  <si>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</si>
  <si>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</si>
  <si>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</si>
  <si>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</si>
  <si>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</si>
  <si>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</si>
  <si>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</si>
  <si>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</si>
  <si>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</si>
  <si>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</si>
  <si>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</si>
  <si>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</si>
  <si>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</si>
  <si>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</si>
  <si>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</si>
  <si>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</si>
  <si>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</si>
  <si>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</si>
  <si>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</si>
  <si>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</si>
  <si>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</si>
  <si>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</si>
  <si>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</si>
  <si>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</si>
  <si>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</si>
  <si>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</si>
  <si>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</si>
  <si>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</si>
  <si>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</si>
  <si>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</si>
  <si>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</si>
  <si>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</si>
  <si>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</si>
  <si>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</si>
  <si>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</si>
  <si>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</si>
  <si>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</si>
  <si>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</si>
  <si>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</si>
  <si>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</si>
  <si>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</si>
  <si>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</si>
  <si>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</si>
  <si>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</si>
  <si>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</si>
  <si>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</si>
  <si>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</si>
  <si>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</si>
  <si>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</si>
  <si>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</si>
  <si>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</si>
  <si>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</si>
  <si>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</si>
  <si>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</si>
  <si>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</si>
  <si>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</si>
  <si>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</si>
  <si>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</si>
  <si>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</si>
  <si>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</si>
  <si>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</si>
  <si>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</si>
  <si>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</si>
  <si>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</si>
  <si>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</si>
  <si>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</si>
  <si>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</si>
  <si>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</si>
  <si>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</si>
  <si>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</si>
  <si>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</si>
  <si>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</si>
  <si>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</si>
  <si>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</si>
  <si>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</si>
  <si>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</si>
  <si>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</si>
  <si>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</si>
  <si>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</si>
  <si>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</si>
  <si>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</si>
  <si>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</si>
  <si>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</si>
  <si>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</si>
  <si>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</si>
  <si>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</si>
  <si>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</si>
  <si>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</si>
  <si>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</si>
  <si>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</si>
  <si>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</si>
  <si>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</si>
  <si>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</si>
  <si>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</si>
  <si>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</si>
  <si>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</si>
  <si>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</si>
  <si>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</si>
  <si>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</si>
  <si>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</si>
  <si>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</si>
  <si>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</si>
  <si>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</si>
  <si>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</si>
  <si>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</si>
  <si>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</si>
  <si>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</si>
  <si>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</si>
  <si>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</si>
  <si>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</si>
  <si>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</si>
  <si>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</si>
  <si>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</si>
  <si>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</si>
  <si>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</si>
  <si>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</si>
  <si>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</si>
  <si>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</si>
  <si>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</si>
  <si>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</si>
  <si>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</si>
  <si>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</si>
  <si>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</si>
  <si>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</si>
  <si>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</si>
  <si>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</si>
  <si>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</si>
  <si>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</si>
  <si>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</si>
  <si>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</si>
  <si>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</si>
  <si>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</si>
  <si>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</si>
  <si>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</si>
  <si>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</si>
  <si>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</si>
  <si>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</si>
  <si>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</si>
  <si>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</si>
  <si>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</si>
  <si>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</si>
  <si>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</si>
  <si>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</si>
  <si>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</si>
  <si>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</si>
  <si>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</si>
  <si>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</si>
  <si>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</si>
  <si>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</si>
  <si>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</si>
  <si>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</si>
  <si>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</si>
  <si>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</si>
  <si>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</si>
  <si>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</si>
  <si>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</si>
  <si>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</si>
  <si>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</si>
  <si>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</si>
  <si>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</si>
  <si>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</si>
  <si>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</si>
  <si>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</si>
  <si>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</si>
  <si>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</si>
  <si>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</si>
  <si>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</si>
  <si>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</si>
  <si>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</si>
  <si>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</si>
  <si>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</si>
  <si>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</si>
  <si>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</si>
  <si>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</si>
  <si>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</si>
  <si>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</si>
  <si>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</si>
  <si>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</si>
  <si>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</si>
  <si>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</si>
  <si>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</si>
  <si>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</si>
  <si>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</si>
  <si>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</si>
  <si>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</si>
  <si>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</si>
  <si>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</si>
  <si>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</si>
  <si>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</si>
  <si>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</si>
  <si>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</si>
  <si>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</si>
  <si>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</si>
  <si>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</si>
  <si>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</si>
  <si>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</si>
  <si>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</si>
  <si>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</si>
  <si>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</si>
  <si>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</si>
  <si>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</si>
  <si>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</si>
  <si>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</si>
  <si>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</si>
  <si>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</si>
  <si>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</si>
  <si>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</si>
  <si>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</si>
  <si>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</si>
  <si>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</si>
  <si>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</si>
  <si>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</si>
  <si>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</si>
  <si>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</si>
  <si>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</si>
  <si>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</si>
  <si>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</si>
  <si>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</si>
  <si>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</si>
  <si>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</si>
  <si>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</si>
  <si>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</si>
  <si>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</si>
  <si>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</si>
  <si>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</si>
  <si>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</si>
  <si>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</si>
  <si>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</si>
  <si>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</si>
  <si>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</si>
  <si>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</si>
  <si>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</si>
  <si>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</si>
  <si>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</si>
  <si>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</si>
  <si>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</si>
  <si>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</si>
  <si>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</si>
  <si>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</si>
  <si>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</si>
  <si>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</si>
  <si>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</si>
  <si>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</si>
  <si>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</si>
  <si>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</si>
  <si>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</si>
  <si>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</si>
  <si>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</si>
  <si>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</si>
  <si>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</si>
  <si>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</si>
  <si>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</si>
  <si>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</si>
  <si>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</si>
  <si>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</si>
  <si>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</si>
  <si>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</si>
  <si>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</si>
  <si>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</si>
  <si>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</si>
  <si>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</si>
  <si>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</si>
  <si>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</si>
  <si>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</si>
  <si>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</si>
  <si>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</si>
  <si>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</si>
  <si>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</si>
  <si>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</si>
  <si>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</si>
  <si>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</si>
  <si>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</si>
  <si>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</si>
  <si>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</si>
  <si>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</si>
  <si>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</si>
  <si>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</si>
  <si>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</si>
  <si>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</si>
  <si>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</si>
  <si>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</si>
  <si>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</si>
  <si>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</si>
  <si>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</si>
  <si>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</si>
  <si>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</si>
  <si>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</si>
  <si>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</si>
  <si>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</si>
  <si>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</si>
  <si>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</si>
  <si>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</si>
  <si>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</si>
  <si>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</si>
  <si>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</si>
  <si>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</si>
  <si>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</si>
  <si>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</si>
  <si>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</si>
  <si>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</si>
  <si>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</si>
  <si>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</si>
  <si>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</si>
  <si>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</si>
  <si>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</si>
  <si>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</si>
  <si>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</si>
  <si>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</si>
  <si>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</si>
  <si>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</si>
  <si>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</si>
  <si>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</si>
  <si>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</si>
  <si>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</si>
  <si>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</si>
  <si>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</si>
  <si>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</si>
  <si>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</si>
  <si>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</si>
  <si>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</si>
  <si>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</si>
  <si>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</si>
  <si>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</si>
  <si>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</si>
  <si>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</si>
  <si>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</si>
  <si>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</si>
  <si>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</si>
  <si>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</si>
  <si>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</si>
  <si>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</si>
  <si>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</si>
  <si>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</si>
  <si>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</si>
  <si>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</si>
  <si>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</si>
  <si>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</si>
  <si>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</si>
  <si>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</si>
  <si>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</si>
  <si>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</si>
  <si>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</si>
  <si>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</si>
  <si>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</si>
  <si>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</si>
  <si>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</si>
  <si>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</si>
  <si>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</si>
  <si>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</si>
  <si>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</si>
  <si>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</si>
  <si>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</si>
  <si>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</si>
  <si>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</si>
  <si>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</si>
  <si>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</si>
  <si>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</si>
  <si>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</si>
  <si>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</si>
  <si>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</si>
  <si>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</si>
  <si>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</si>
  <si>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</si>
  <si>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</si>
  <si>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</si>
  <si>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</si>
  <si>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</si>
  <si>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</si>
  <si>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</si>
  <si>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</si>
  <si>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</si>
  <si>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</si>
  <si>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</si>
  <si>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</si>
  <si>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</si>
  <si>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</si>
  <si>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</si>
  <si>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</si>
  <si>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</si>
  <si>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</si>
  <si>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</si>
  <si>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</si>
  <si>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</si>
  <si>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</si>
  <si>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</si>
  <si>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</si>
  <si>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</si>
  <si>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</si>
  <si>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</si>
  <si>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</si>
  <si>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</si>
  <si>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</si>
  <si>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</si>
  <si>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b888</t>
  </si>
  <si>
    <t>d766</t>
  </si>
  <si>
    <t>c1060</t>
  </si>
  <si>
    <t xml:space="preserve">Радослава Горанова </t>
  </si>
  <si>
    <t xml:space="preserve">Силвия Еленкова </t>
  </si>
  <si>
    <t>Пламен Петков</t>
  </si>
  <si>
    <t>09554/2828</t>
  </si>
  <si>
    <t>chiprovci@mail.bg</t>
  </si>
  <si>
    <t>11.06.2018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</si>
</sst>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ЧИПРОВЦИ</v>
      </c>
      <c r="C2" s="1692"/>
      <c r="D2" s="1693"/>
      <c r="E2" s="1021"/>
      <c r="F2" s="1022">
        <f>+OTCHET!H9</f>
        <v>0</v>
      </c>
      <c r="G2" s="1023" t="str">
        <f>+OTCHET!F12</f>
        <v>6210</v>
      </c>
      <c r="H2" s="1024"/>
      <c r="I2" s="1694">
        <f>+OTCHET!H609</f>
        <v>0</v>
      </c>
      <c r="J2" s="1695"/>
      <c r="K2" s="1015"/>
      <c r="L2" s="1696" t="str">
        <f>OTCHET!H607</f>
        <v>chiprovci@mail.bg</v>
      </c>
      <c r="M2" s="1697"/>
      <c r="N2" s="169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1" t="s">
        <v>1008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43251</v>
      </c>
      <c r="M6" s="1021"/>
      <c r="N6" s="1046" t="s">
        <v>1010</v>
      </c>
      <c r="O6" s="1010"/>
      <c r="P6" s="1047">
        <f>OTCHET!F9</f>
        <v>43251</v>
      </c>
      <c r="Q6" s="1046" t="s">
        <v>1010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3" t="s">
        <v>987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43251</v>
      </c>
      <c r="H9" s="1021"/>
      <c r="I9" s="1071">
        <f>+L4</f>
        <v>2018</v>
      </c>
      <c r="J9" s="1072">
        <f>+L6</f>
        <v>43251</v>
      </c>
      <c r="K9" s="1073"/>
      <c r="L9" s="1074">
        <f>+L6</f>
        <v>43251</v>
      </c>
      <c r="M9" s="1073"/>
      <c r="N9" s="1075">
        <f>+L6</f>
        <v>43251</v>
      </c>
      <c r="O9" s="1076"/>
      <c r="P9" s="1077">
        <f>+L4</f>
        <v>2018</v>
      </c>
      <c r="Q9" s="1075">
        <f>+L6</f>
        <v>43251</v>
      </c>
      <c r="R9" s="1048"/>
      <c r="S9" s="1706" t="s">
        <v>988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2066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2065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1028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1030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1032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1034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1036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1038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2067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1041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1046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1048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1050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1057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1059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1061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1063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1065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14426</v>
      </c>
      <c r="K43" s="1097"/>
      <c r="L43" s="1116">
        <f>+IF($P$2=33,$Q43,0)</f>
        <v>0</v>
      </c>
      <c r="M43" s="1097"/>
      <c r="N43" s="1117">
        <f>+ROUND(+G43+J43+L43,0)</f>
        <v>14426</v>
      </c>
      <c r="O43" s="1099"/>
      <c r="P43" s="1115">
        <f>+ROUND(+SUM(OTCHET!E146:E151)+SUM(OTCHET!E164:E169),0)</f>
        <v>0</v>
      </c>
      <c r="Q43" s="1116">
        <f>+ROUND(+SUM(OTCHET!L146:L151)+SUM(OTCHET!L164:L169),0)</f>
        <v>14426</v>
      </c>
      <c r="R43" s="1048"/>
      <c r="S43" s="1712" t="s">
        <v>1070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1072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1074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14426</v>
      </c>
      <c r="K46" s="1097"/>
      <c r="L46" s="1128">
        <f>+ROUND(+SUM(L42:L45),0)</f>
        <v>0</v>
      </c>
      <c r="M46" s="1097"/>
      <c r="N46" s="1129">
        <f>+ROUND(+SUM(N42:N45),0)</f>
        <v>14426</v>
      </c>
      <c r="O46" s="1099"/>
      <c r="P46" s="1127">
        <f>+ROUND(+SUM(P42:P45),0)</f>
        <v>0</v>
      </c>
      <c r="Q46" s="1128">
        <f>+ROUND(+SUM(Q42:Q45),0)</f>
        <v>14426</v>
      </c>
      <c r="R46" s="1048"/>
      <c r="S46" s="1721" t="s">
        <v>1076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14426</v>
      </c>
      <c r="K48" s="1097"/>
      <c r="L48" s="1202">
        <f>+ROUND(L23+L28+L35+L40+L46,0)</f>
        <v>0</v>
      </c>
      <c r="M48" s="1097"/>
      <c r="N48" s="1203">
        <f>+ROUND(N23+N28+N35+N40+N46,0)</f>
        <v>14426</v>
      </c>
      <c r="O48" s="1204"/>
      <c r="P48" s="1201">
        <f>+ROUND(P23+P28+P35+P40+P46,0)</f>
        <v>0</v>
      </c>
      <c r="Q48" s="1202">
        <f>+ROUND(Q23+Q28+Q35+Q40+Q46,0)</f>
        <v>14426</v>
      </c>
      <c r="R48" s="1048"/>
      <c r="S48" s="1733" t="s">
        <v>1078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28505</v>
      </c>
      <c r="K51" s="1097"/>
      <c r="L51" s="1104">
        <f>+IF($P$2=33,$Q51,0)</f>
        <v>0</v>
      </c>
      <c r="M51" s="1097"/>
      <c r="N51" s="1134">
        <f>+ROUND(+G51+J51+L51,0)</f>
        <v>28505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28505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1084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1086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23799</v>
      </c>
      <c r="K54" s="1097"/>
      <c r="L54" s="1122">
        <f>+IF($P$2=33,$Q54,0)</f>
        <v>0</v>
      </c>
      <c r="M54" s="1097"/>
      <c r="N54" s="1123">
        <f>+ROUND(+G54+J54+L54,0)</f>
        <v>23799</v>
      </c>
      <c r="O54" s="1099"/>
      <c r="P54" s="1121">
        <f>+ROUND(OTCHET!E188+OTCHET!E191,0)</f>
        <v>0</v>
      </c>
      <c r="Q54" s="1122">
        <f>+ROUND(OTCHET!L188+OTCHET!L191,0)</f>
        <v>23799</v>
      </c>
      <c r="R54" s="1048"/>
      <c r="S54" s="1712" t="s">
        <v>1088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5012</v>
      </c>
      <c r="K55" s="1097"/>
      <c r="L55" s="1122">
        <f>+IF($P$2=33,$Q55,0)</f>
        <v>0</v>
      </c>
      <c r="M55" s="1097"/>
      <c r="N55" s="1123">
        <f>+ROUND(+G55+J55+L55,0)</f>
        <v>5012</v>
      </c>
      <c r="O55" s="1099"/>
      <c r="P55" s="1121">
        <f>+ROUND(OTCHET!E197+OTCHET!E205,0)</f>
        <v>0</v>
      </c>
      <c r="Q55" s="1122">
        <f>+ROUND(OTCHET!L197+OTCHET!L205,0)</f>
        <v>5012</v>
      </c>
      <c r="R55" s="1048"/>
      <c r="S55" s="1718" t="s">
        <v>1090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57316</v>
      </c>
      <c r="K56" s="1097"/>
      <c r="L56" s="1210">
        <f>+ROUND(+SUM(L51:L55),0)</f>
        <v>0</v>
      </c>
      <c r="M56" s="1097"/>
      <c r="N56" s="1211">
        <f>+ROUND(+SUM(N51:N55),0)</f>
        <v>57316</v>
      </c>
      <c r="O56" s="1099"/>
      <c r="P56" s="1209">
        <f>+ROUND(+SUM(P51:P55),0)</f>
        <v>0</v>
      </c>
      <c r="Q56" s="1210">
        <f>+ROUND(+SUM(Q51:Q55),0)</f>
        <v>57316</v>
      </c>
      <c r="R56" s="1048"/>
      <c r="S56" s="1721" t="s">
        <v>1092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9388</v>
      </c>
      <c r="K59" s="1097"/>
      <c r="L59" s="1122">
        <f>+IF($P$2=33,$Q59,0)</f>
        <v>0</v>
      </c>
      <c r="M59" s="1097"/>
      <c r="N59" s="1123">
        <f>+ROUND(+G59+J59+L59,0)</f>
        <v>9388</v>
      </c>
      <c r="O59" s="1099"/>
      <c r="P59" s="1121">
        <f>+ROUND(+OTCHET!E277+OTCHET!E278,0)</f>
        <v>0</v>
      </c>
      <c r="Q59" s="1122">
        <f>+ROUND(+OTCHET!L277+OTCHET!L278,0)</f>
        <v>9388</v>
      </c>
      <c r="R59" s="1048"/>
      <c r="S59" s="1712" t="s">
        <v>1097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1099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1101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9388</v>
      </c>
      <c r="K63" s="1097"/>
      <c r="L63" s="1210">
        <f>+ROUND(+SUM(L58:L61),0)</f>
        <v>0</v>
      </c>
      <c r="M63" s="1097"/>
      <c r="N63" s="1211">
        <f>+ROUND(+SUM(N58:N61),0)</f>
        <v>9388</v>
      </c>
      <c r="O63" s="1099"/>
      <c r="P63" s="1209">
        <f>+ROUND(+SUM(P58:P61),0)</f>
        <v>0</v>
      </c>
      <c r="Q63" s="1210">
        <f>+ROUND(+SUM(Q58:Q61),0)</f>
        <v>9388</v>
      </c>
      <c r="R63" s="1048"/>
      <c r="S63" s="1721" t="s">
        <v>1105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1110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1112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1117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1119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-55340</v>
      </c>
      <c r="K73" s="1097"/>
      <c r="L73" s="1104">
        <f>+IF($P$2=33,$Q73,0)</f>
        <v>0</v>
      </c>
      <c r="M73" s="1097"/>
      <c r="N73" s="1134">
        <f>+ROUND(+G73+J73+L73,0)</f>
        <v>-55340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-55340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1124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-55340</v>
      </c>
      <c r="K75" s="1097"/>
      <c r="L75" s="1210">
        <f>+ROUND(+SUM(L73:L74),0)</f>
        <v>0</v>
      </c>
      <c r="M75" s="1097"/>
      <c r="N75" s="1211">
        <f>+ROUND(+SUM(N73:N74),0)</f>
        <v>-55340</v>
      </c>
      <c r="O75" s="1099"/>
      <c r="P75" s="1209">
        <f>+ROUND(+SUM(P73:P74),0)</f>
        <v>0</v>
      </c>
      <c r="Q75" s="1210">
        <f>+ROUND(+SUM(Q73:Q74),0)</f>
        <v>-55340</v>
      </c>
      <c r="R75" s="1048"/>
      <c r="S75" s="1721" t="s">
        <v>1126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11364</v>
      </c>
      <c r="K77" s="1097"/>
      <c r="L77" s="1235">
        <f>+ROUND(L56+L63+L67+L71+L75,0)</f>
        <v>0</v>
      </c>
      <c r="M77" s="1097"/>
      <c r="N77" s="1236">
        <f>+ROUND(N56+N63+N67+N71+N75,0)</f>
        <v>11364</v>
      </c>
      <c r="O77" s="1099"/>
      <c r="P77" s="1233">
        <f>+ROUND(P56+P63+P67+P71+P75,0)</f>
        <v>0</v>
      </c>
      <c r="Q77" s="1234">
        <f>+ROUND(Q56+Q63+Q67+Q71+Q75,0)</f>
        <v>11364</v>
      </c>
      <c r="R77" s="1048"/>
      <c r="S77" s="1736" t="s">
        <v>1128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2" t="s">
        <v>1133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9" t="s">
        <v>1135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3062</v>
      </c>
      <c r="K83" s="1097"/>
      <c r="L83" s="1257">
        <f>+ROUND(L48,0)-ROUND(L77,0)+ROUND(L81,0)</f>
        <v>0</v>
      </c>
      <c r="M83" s="1097"/>
      <c r="N83" s="1258">
        <f>+ROUND(N48,0)-ROUND(N77,0)+ROUND(N81,0)</f>
        <v>3062</v>
      </c>
      <c r="O83" s="1259"/>
      <c r="P83" s="1256">
        <f>+ROUND(P48,0)-ROUND(P77,0)+ROUND(P81,0)</f>
        <v>0</v>
      </c>
      <c r="Q83" s="1257">
        <f>+ROUND(Q48,0)-ROUND(Q77,0)+ROUND(Q81,0)</f>
        <v>3062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-3062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-3062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-3062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1143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1145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1150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1152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1154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1156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1161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1163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1165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1171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1173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1176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1178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1180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1185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1187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1192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1194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1196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-3062</v>
      </c>
      <c r="K123" s="1097"/>
      <c r="L123" s="1122">
        <f>+IF($P$2=33,$Q123,0)</f>
        <v>0</v>
      </c>
      <c r="M123" s="1097"/>
      <c r="N123" s="1123">
        <f>+ROUND(+G123+J123+L123,0)</f>
        <v>-3062</v>
      </c>
      <c r="O123" s="1099"/>
      <c r="P123" s="1121">
        <f>+ROUND(OTCHET!E526,0)</f>
        <v>0</v>
      </c>
      <c r="Q123" s="1122">
        <f>+ROUND(OTCHET!L526,0)</f>
        <v>-3062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1203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1205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-3062</v>
      </c>
      <c r="K127" s="1097"/>
      <c r="L127" s="1244">
        <f>+ROUND(+SUM(L122:L126),0)</f>
        <v>0</v>
      </c>
      <c r="M127" s="1097"/>
      <c r="N127" s="1245">
        <f>+ROUND(+SUM(N122:N126),0)</f>
        <v>-3062</v>
      </c>
      <c r="O127" s="1099"/>
      <c r="P127" s="1243">
        <f>+ROUND(+SUM(P122:P126),0)</f>
        <v>0</v>
      </c>
      <c r="Q127" s="1244">
        <f>+ROUND(+SUM(Q122:Q126),0)</f>
        <v>-3062</v>
      </c>
      <c r="R127" s="1048"/>
      <c r="S127" s="1739" t="s">
        <v>1207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1212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1214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1216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11.06.2018 г.</v>
      </c>
      <c r="D134" s="1249" t="s">
        <v>1218</v>
      </c>
      <c r="E134" s="1021"/>
      <c r="F134" s="1758"/>
      <c r="G134" s="1758"/>
      <c r="H134" s="1021"/>
      <c r="I134" s="1306" t="s">
        <v>1219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5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43251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14426</v>
      </c>
      <c r="G22" s="766">
        <f>+G23+G25+G36+G37</f>
        <v>0</v>
      </c>
      <c r="H22" s="767">
        <f>+H23+H25+H36+H37</f>
        <v>14426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14426</v>
      </c>
      <c r="G37" s="842">
        <f>OTCHET!I143+OTCHET!I152+OTCHET!I161</f>
        <v>0</v>
      </c>
      <c r="H37" s="843">
        <f>OTCHET!J143+OTCHET!J152+OTCHET!J161</f>
        <v>14426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11364</v>
      </c>
      <c r="G38" s="850">
        <f>G39+G43+G44+G46+SUM(G48:G52)+G55</f>
        <v>0</v>
      </c>
      <c r="H38" s="851">
        <f>H39+H43+H44+H46+SUM(H48:H52)+H55</f>
        <v>11364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28811</v>
      </c>
      <c r="G39" s="813">
        <f>SUM(G40:G42)</f>
        <v>0</v>
      </c>
      <c r="H39" s="814">
        <f>SUM(H40:H42)</f>
        <v>28811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23799</v>
      </c>
      <c r="G41" s="1669">
        <f>OTCHET!I191</f>
        <v>0</v>
      </c>
      <c r="H41" s="1670">
        <f>OTCHET!J191</f>
        <v>23799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5012</v>
      </c>
      <c r="G42" s="1674">
        <f>+OTCHET!I197+OTCHET!I205</f>
        <v>0</v>
      </c>
      <c r="H42" s="1675">
        <f>+OTCHET!J197+OTCHET!J205</f>
        <v>5012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28505</v>
      </c>
      <c r="G43" s="818">
        <f>+OTCHET!I206+OTCHET!I224+OTCHET!I273</f>
        <v>0</v>
      </c>
      <c r="H43" s="819">
        <f>+OTCHET!J206+OTCHET!J224+OTCHET!J273</f>
        <v>28505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-55340</v>
      </c>
      <c r="G48" s="818">
        <f>+OTCHET!I267+OTCHET!I271+OTCHET!I272</f>
        <v>0</v>
      </c>
      <c r="H48" s="819">
        <f>+OTCHET!J267+OTCHET!J271+OTCHET!J272</f>
        <v>-55340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9388</v>
      </c>
      <c r="G49" s="818">
        <f>OTCHET!I277+OTCHET!I278+OTCHET!I286+OTCHET!I289</f>
        <v>0</v>
      </c>
      <c r="H49" s="819">
        <f>OTCHET!J277+OTCHET!J278+OTCHET!J286+OTCHET!J289</f>
        <v>9388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3062</v>
      </c>
      <c r="G64" s="930">
        <f>+G22-G38+G56-G63</f>
        <v>0</v>
      </c>
      <c r="H64" s="931">
        <f>+H22-H38+H56-H63</f>
        <v>3062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-3062</v>
      </c>
      <c r="G66" s="940">
        <f>SUM(+G68+G76+G77+G84+G85+G86+G89+G90+G91+G92+G93+G94+G95)</f>
        <v>0</v>
      </c>
      <c r="H66" s="941">
        <f>SUM(+H68+H76+H77+H84+H85+H86+H89+H90+H91+H92+H93+H94+H95)</f>
        <v>-3062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-3062</v>
      </c>
      <c r="G86" s="908">
        <f>+G87+G88</f>
        <v>0</v>
      </c>
      <c r="H86" s="909">
        <f>+H87+H88</f>
        <v>-3062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-3062</v>
      </c>
      <c r="G88" s="966">
        <f>+OTCHET!I523+OTCHET!I526+OTCHET!I546</f>
        <v>0</v>
      </c>
      <c r="H88" s="967">
        <f>+OTCHET!J523+OTCHET!J526+OTCHET!J546</f>
        <v>-3062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Радослава Горанова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Силвия Еленкова </v>
      </c>
      <c r="F114" s="1770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9"/>
  <sheetViews>
    <sheetView tabSelected="1" zoomScale="75" zoomScaleNormal="75" zoomScalePageLayoutView="0" workbookViewId="0" topLeftCell="B577">
      <selection activeCell="J657" sqref="J65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ДЕС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2071</v>
      </c>
      <c r="C9" s="1817"/>
      <c r="D9" s="1818"/>
      <c r="E9" s="115">
        <v>43101</v>
      </c>
      <c r="F9" s="116">
        <v>43251</v>
      </c>
      <c r="G9" s="113"/>
      <c r="H9" s="1417"/>
      <c r="I9" s="1861"/>
      <c r="J9" s="186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май</v>
      </c>
      <c r="G10" s="113"/>
      <c r="H10" s="114"/>
      <c r="I10" s="1863" t="s">
        <v>981</v>
      </c>
      <c r="J10" s="18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4"/>
      <c r="J11" s="1864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Чипровци</v>
      </c>
      <c r="C12" s="1820"/>
      <c r="D12" s="1821"/>
      <c r="E12" s="118" t="s">
        <v>975</v>
      </c>
      <c r="F12" s="1588" t="s">
        <v>1487</v>
      </c>
      <c r="G12" s="113"/>
      <c r="H12" s="114"/>
      <c r="I12" s="1864"/>
      <c r="J12" s="186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3" t="s">
        <v>2034</v>
      </c>
      <c r="F19" s="1794"/>
      <c r="G19" s="1794"/>
      <c r="H19" s="1795"/>
      <c r="I19" s="1806" t="s">
        <v>2035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474</v>
      </c>
      <c r="D28" s="181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14426</v>
      </c>
      <c r="K143" s="170">
        <f>SUM(K144:K151)</f>
        <v>0</v>
      </c>
      <c r="L143" s="1378">
        <f t="shared" si="29"/>
        <v>14426</v>
      </c>
      <c r="M143" s="7">
        <f t="shared" si="16"/>
        <v>1</v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>
        <v>14426</v>
      </c>
      <c r="K146" s="160">
        <v>0</v>
      </c>
      <c r="L146" s="296">
        <f t="shared" si="31"/>
        <v>14426</v>
      </c>
      <c r="M146" s="7">
        <f t="shared" si="16"/>
        <v>1</v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14426</v>
      </c>
      <c r="K170" s="214">
        <f t="shared" si="39"/>
        <v>0</v>
      </c>
      <c r="L170" s="211">
        <f t="shared" si="39"/>
        <v>14426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ДЕС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7" t="str">
        <f>$B$9</f>
        <v>ОБЩИНА ЧИПРОВЦИ</v>
      </c>
      <c r="C177" s="1788"/>
      <c r="D177" s="1789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Чипровци</v>
      </c>
      <c r="C180" s="1820"/>
      <c r="D180" s="1821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3" t="s">
        <v>2036</v>
      </c>
      <c r="F184" s="1794"/>
      <c r="G184" s="1794"/>
      <c r="H184" s="1795"/>
      <c r="I184" s="1796" t="s">
        <v>2037</v>
      </c>
      <c r="J184" s="1797"/>
      <c r="K184" s="1797"/>
      <c r="L184" s="1798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5" t="s">
        <v>756</v>
      </c>
      <c r="D191" s="178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23799</v>
      </c>
      <c r="K191" s="277">
        <f t="shared" si="45"/>
        <v>0</v>
      </c>
      <c r="L191" s="274">
        <f t="shared" si="45"/>
        <v>23799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324</v>
      </c>
      <c r="K195" s="299">
        <f t="shared" si="46"/>
        <v>0</v>
      </c>
      <c r="L195" s="296">
        <f t="shared" si="46"/>
        <v>324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23475</v>
      </c>
      <c r="K196" s="291">
        <f t="shared" si="46"/>
        <v>0</v>
      </c>
      <c r="L196" s="288">
        <f t="shared" si="46"/>
        <v>23475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781" t="s">
        <v>195</v>
      </c>
      <c r="D197" s="1782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5012</v>
      </c>
      <c r="K197" s="277">
        <f t="shared" si="47"/>
        <v>0</v>
      </c>
      <c r="L197" s="274">
        <f t="shared" si="47"/>
        <v>5012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3017</v>
      </c>
      <c r="K198" s="285">
        <f t="shared" si="48"/>
        <v>0</v>
      </c>
      <c r="L198" s="282">
        <f t="shared" si="48"/>
        <v>3017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1261</v>
      </c>
      <c r="K201" s="299">
        <f t="shared" si="48"/>
        <v>0</v>
      </c>
      <c r="L201" s="296">
        <f t="shared" si="48"/>
        <v>1261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734</v>
      </c>
      <c r="K202" s="299">
        <f t="shared" si="48"/>
        <v>0</v>
      </c>
      <c r="L202" s="296">
        <f t="shared" si="48"/>
        <v>734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3" t="s">
        <v>200</v>
      </c>
      <c r="D205" s="178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5" t="s">
        <v>201</v>
      </c>
      <c r="D206" s="178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28505</v>
      </c>
      <c r="K206" s="277">
        <f t="shared" si="49"/>
        <v>0</v>
      </c>
      <c r="L206" s="311">
        <f t="shared" si="49"/>
        <v>28505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3967</v>
      </c>
      <c r="K211" s="299">
        <f t="shared" si="50"/>
        <v>0</v>
      </c>
      <c r="L211" s="296">
        <f t="shared" si="50"/>
        <v>3967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323</v>
      </c>
      <c r="K212" s="318">
        <f t="shared" si="50"/>
        <v>0</v>
      </c>
      <c r="L212" s="315">
        <f t="shared" si="50"/>
        <v>323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23689</v>
      </c>
      <c r="K213" s="324">
        <f t="shared" si="50"/>
        <v>0</v>
      </c>
      <c r="L213" s="321">
        <f t="shared" si="50"/>
        <v>23689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526</v>
      </c>
      <c r="K216" s="299">
        <f t="shared" si="50"/>
        <v>0</v>
      </c>
      <c r="L216" s="296">
        <f t="shared" si="50"/>
        <v>526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1" t="s">
        <v>275</v>
      </c>
      <c r="D224" s="1772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1" t="s">
        <v>731</v>
      </c>
      <c r="D228" s="1772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1" t="s">
        <v>220</v>
      </c>
      <c r="D234" s="1772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1" t="s">
        <v>222</v>
      </c>
      <c r="D237" s="1772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7" t="s">
        <v>223</v>
      </c>
      <c r="D238" s="177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7" t="s">
        <v>224</v>
      </c>
      <c r="D239" s="177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7" t="s">
        <v>1673</v>
      </c>
      <c r="D240" s="1778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1" t="s">
        <v>225</v>
      </c>
      <c r="D241" s="1772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1" t="s">
        <v>237</v>
      </c>
      <c r="D257" s="1772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1" t="s">
        <v>238</v>
      </c>
      <c r="D258" s="177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1" t="s">
        <v>239</v>
      </c>
      <c r="D259" s="1772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1" t="s">
        <v>240</v>
      </c>
      <c r="D260" s="1772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1" t="s">
        <v>1678</v>
      </c>
      <c r="D267" s="1772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1" t="s">
        <v>1675</v>
      </c>
      <c r="D271" s="1772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1" t="s">
        <v>1676</v>
      </c>
      <c r="D272" s="177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-55340</v>
      </c>
      <c r="K272" s="277">
        <f t="shared" si="68"/>
        <v>0</v>
      </c>
      <c r="L272" s="311">
        <f t="shared" si="68"/>
        <v>-55340</v>
      </c>
      <c r="M272" s="7">
        <f t="shared" si="63"/>
        <v>1</v>
      </c>
      <c r="N272" s="278"/>
    </row>
    <row r="273" spans="1:14" s="15" customFormat="1" ht="18.75" customHeight="1">
      <c r="A273" s="22">
        <v>675</v>
      </c>
      <c r="B273" s="273">
        <v>4600</v>
      </c>
      <c r="C273" s="1777" t="s">
        <v>250</v>
      </c>
      <c r="D273" s="1778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1" t="s">
        <v>276</v>
      </c>
      <c r="D274" s="1772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9" t="s">
        <v>251</v>
      </c>
      <c r="D277" s="1780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9388</v>
      </c>
      <c r="K277" s="277">
        <f t="shared" si="70"/>
        <v>0</v>
      </c>
      <c r="L277" s="311">
        <f t="shared" si="70"/>
        <v>9388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779" t="s">
        <v>252</v>
      </c>
      <c r="D278" s="1780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9" t="s">
        <v>632</v>
      </c>
      <c r="D286" s="1780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9" t="s">
        <v>694</v>
      </c>
      <c r="D289" s="1780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1" t="s">
        <v>695</v>
      </c>
      <c r="D290" s="1772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3" t="s">
        <v>925</v>
      </c>
      <c r="D295" s="177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5" t="s">
        <v>703</v>
      </c>
      <c r="D299" s="1776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11364</v>
      </c>
      <c r="K303" s="399">
        <f t="shared" si="79"/>
        <v>0</v>
      </c>
      <c r="L303" s="396">
        <f t="shared" si="79"/>
        <v>11364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ДЕС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7" t="str">
        <f>$B$9</f>
        <v>ОБЩИНА ЧИПРОВЦИ</v>
      </c>
      <c r="C352" s="1788"/>
      <c r="D352" s="1789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Чипровци</v>
      </c>
      <c r="C355" s="1820"/>
      <c r="D355" s="1821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9" t="s">
        <v>2038</v>
      </c>
      <c r="F359" s="1810"/>
      <c r="G359" s="1810"/>
      <c r="H359" s="1811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290</v>
      </c>
      <c r="D377" s="182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312</v>
      </c>
      <c r="D385" s="182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256</v>
      </c>
      <c r="D390" s="182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257</v>
      </c>
      <c r="D393" s="182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259</v>
      </c>
      <c r="D398" s="182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260</v>
      </c>
      <c r="D401" s="182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934</v>
      </c>
      <c r="D404" s="182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689</v>
      </c>
      <c r="D407" s="182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690</v>
      </c>
      <c r="D408" s="182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708</v>
      </c>
      <c r="D411" s="182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263</v>
      </c>
      <c r="D414" s="182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776</v>
      </c>
      <c r="D424" s="182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713</v>
      </c>
      <c r="D425" s="182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264</v>
      </c>
      <c r="D426" s="1829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692</v>
      </c>
      <c r="D427" s="182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938</v>
      </c>
      <c r="D428" s="182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ДЕС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7" t="str">
        <f>$B$9</f>
        <v>ОБЩИНА ЧИПРОВЦИ</v>
      </c>
      <c r="C437" s="1788"/>
      <c r="D437" s="1789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Чипровци</v>
      </c>
      <c r="C440" s="1820"/>
      <c r="D440" s="1821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3" t="s">
        <v>2040</v>
      </c>
      <c r="F444" s="1794"/>
      <c r="G444" s="1794"/>
      <c r="H444" s="1795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3062</v>
      </c>
      <c r="K447" s="550">
        <f t="shared" si="103"/>
        <v>0</v>
      </c>
      <c r="L447" s="551">
        <f t="shared" si="103"/>
        <v>3062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-3062</v>
      </c>
      <c r="K448" s="557">
        <f t="shared" si="104"/>
        <v>0</v>
      </c>
      <c r="L448" s="558">
        <f>+L599</f>
        <v>-3062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01" t="str">
        <f>$B$7</f>
        <v>ОТЧЕТНИ ДАННИ ПО ЕБК ЗА СМЕТКИТЕ ЗА СРЕДСТВАТА ОТ ЕВРОПЕЙСКИЯ СЪЮЗ - ДЕС</v>
      </c>
      <c r="C451" s="1802"/>
      <c r="D451" s="180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7" t="str">
        <f>$B$9</f>
        <v>ОБЩИНА ЧИПРОВЦИ</v>
      </c>
      <c r="C453" s="1788"/>
      <c r="D453" s="1789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Чипровци</v>
      </c>
      <c r="C456" s="1820"/>
      <c r="D456" s="1821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3" t="s">
        <v>2042</v>
      </c>
      <c r="F460" s="1804"/>
      <c r="G460" s="1804"/>
      <c r="H460" s="180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777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780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2013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783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790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942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947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948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949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950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-3062</v>
      </c>
      <c r="K526" s="583">
        <f t="shared" si="125"/>
        <v>0</v>
      </c>
      <c r="L526" s="580">
        <f t="shared" si="125"/>
        <v>-3062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>
        <v>-3062</v>
      </c>
      <c r="K529" s="587">
        <v>0</v>
      </c>
      <c r="L529" s="1389">
        <f t="shared" si="121"/>
        <v>-3062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316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952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953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954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955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964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969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842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-3062</v>
      </c>
      <c r="K599" s="668">
        <f t="shared" si="138"/>
        <v>0</v>
      </c>
      <c r="L599" s="664">
        <f t="shared" si="138"/>
        <v>-3062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5" t="s">
        <v>2076</v>
      </c>
      <c r="H602" s="1866"/>
      <c r="I602" s="1866"/>
      <c r="J602" s="186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887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7" t="s">
        <v>2077</v>
      </c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890</v>
      </c>
      <c r="C606" s="1854"/>
      <c r="D606" s="674" t="s">
        <v>891</v>
      </c>
      <c r="E606" s="675"/>
      <c r="F606" s="676"/>
      <c r="G606" s="1855" t="s">
        <v>887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 t="s">
        <v>2080</v>
      </c>
      <c r="C607" s="1857"/>
      <c r="D607" s="677" t="s">
        <v>892</v>
      </c>
      <c r="E607" s="678" t="s">
        <v>2078</v>
      </c>
      <c r="F607" s="679">
        <v>878101238</v>
      </c>
      <c r="G607" s="680" t="s">
        <v>893</v>
      </c>
      <c r="H607" s="1858" t="s">
        <v>2079</v>
      </c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8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01" t="str">
        <f>$B$7</f>
        <v>ОТЧЕТНИ ДАННИ ПО ЕБК ЗА СМЕТКИТЕ ЗА СРЕДСТВАТА ОТ ЕВРОПЕЙСКИЯ СЪЮЗ - ДЕС</v>
      </c>
      <c r="C614" s="1802"/>
      <c r="D614" s="1802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7" t="str">
        <f>$B$9</f>
        <v>ОБЩИНА ЧИПРОВЦИ</v>
      </c>
      <c r="C616" s="1788"/>
      <c r="D616" s="1789"/>
      <c r="E616" s="115">
        <f>$E$9</f>
        <v>43101</v>
      </c>
      <c r="F616" s="227">
        <f>$F$9</f>
        <v>43251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0" t="str">
        <f>$B$12</f>
        <v>Чипровци</v>
      </c>
      <c r="C619" s="1791"/>
      <c r="D619" s="1792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3" t="s">
        <v>2046</v>
      </c>
      <c r="F623" s="1794"/>
      <c r="G623" s="1794"/>
      <c r="H623" s="1795"/>
      <c r="I623" s="1796" t="s">
        <v>2047</v>
      </c>
      <c r="J623" s="1797"/>
      <c r="K623" s="1797"/>
      <c r="L623" s="1798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2288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2288</v>
      </c>
      <c r="D628" s="1454" t="s">
        <v>444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799" t="s">
        <v>753</v>
      </c>
      <c r="D630" s="180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5" t="s">
        <v>756</v>
      </c>
      <c r="D633" s="178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16234</v>
      </c>
      <c r="K633" s="277">
        <f t="shared" si="141"/>
        <v>0</v>
      </c>
      <c r="L633" s="274">
        <f t="shared" si="141"/>
        <v>16234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>
        <v>16234</v>
      </c>
      <c r="K638" s="1423"/>
      <c r="L638" s="288">
        <f>I638+J638+K638</f>
        <v>16234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781" t="s">
        <v>195</v>
      </c>
      <c r="D639" s="1782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3167</v>
      </c>
      <c r="K639" s="277">
        <f t="shared" si="142"/>
        <v>0</v>
      </c>
      <c r="L639" s="274">
        <f t="shared" si="142"/>
        <v>3167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>
        <v>1900</v>
      </c>
      <c r="K640" s="1420"/>
      <c r="L640" s="282">
        <f aca="true" t="shared" si="144" ref="L640:L647">I640+J640+K640</f>
        <v>1900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>
        <v>808</v>
      </c>
      <c r="K643" s="1422"/>
      <c r="L643" s="296">
        <f t="shared" si="144"/>
        <v>808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>
        <v>459</v>
      </c>
      <c r="K644" s="1422"/>
      <c r="L644" s="296">
        <f t="shared" si="144"/>
        <v>459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3" t="s">
        <v>200</v>
      </c>
      <c r="D647" s="178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5" t="s">
        <v>201</v>
      </c>
      <c r="D648" s="178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7618</v>
      </c>
      <c r="K648" s="277">
        <f t="shared" si="145"/>
        <v>0</v>
      </c>
      <c r="L648" s="311">
        <f t="shared" si="145"/>
        <v>7618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>
        <v>475</v>
      </c>
      <c r="K653" s="1422"/>
      <c r="L653" s="296">
        <f t="shared" si="147"/>
        <v>475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7143</v>
      </c>
      <c r="K655" s="1430"/>
      <c r="L655" s="321">
        <f t="shared" si="147"/>
        <v>7143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1" t="s">
        <v>275</v>
      </c>
      <c r="D666" s="1772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1" t="s">
        <v>731</v>
      </c>
      <c r="D670" s="1772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1" t="s">
        <v>220</v>
      </c>
      <c r="D676" s="1772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1" t="s">
        <v>222</v>
      </c>
      <c r="D679" s="1772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7" t="s">
        <v>223</v>
      </c>
      <c r="D680" s="1778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7" t="s">
        <v>224</v>
      </c>
      <c r="D681" s="1778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7" t="s">
        <v>1677</v>
      </c>
      <c r="D682" s="1778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1" t="s">
        <v>225</v>
      </c>
      <c r="D683" s="1772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1" t="s">
        <v>237</v>
      </c>
      <c r="D699" s="1772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1" t="s">
        <v>238</v>
      </c>
      <c r="D700" s="1772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1" t="s">
        <v>239</v>
      </c>
      <c r="D701" s="1772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1" t="s">
        <v>240</v>
      </c>
      <c r="D702" s="1772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1" t="s">
        <v>1678</v>
      </c>
      <c r="D709" s="1772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1" t="s">
        <v>1675</v>
      </c>
      <c r="D713" s="1772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1" t="s">
        <v>1676</v>
      </c>
      <c r="D714" s="1772"/>
      <c r="E714" s="311">
        <f t="shared" si="164"/>
        <v>0</v>
      </c>
      <c r="F714" s="1424"/>
      <c r="G714" s="1425"/>
      <c r="H714" s="1426"/>
      <c r="I714" s="1424"/>
      <c r="J714" s="1425">
        <v>-55340</v>
      </c>
      <c r="K714" s="1426"/>
      <c r="L714" s="311">
        <f t="shared" si="165"/>
        <v>-55340</v>
      </c>
      <c r="M714" s="12">
        <f t="shared" si="159"/>
        <v>1</v>
      </c>
      <c r="N714" s="13"/>
    </row>
    <row r="715" spans="1:14" ht="15.75">
      <c r="A715" s="14">
        <v>402</v>
      </c>
      <c r="B715" s="273">
        <v>4600</v>
      </c>
      <c r="C715" s="1777" t="s">
        <v>250</v>
      </c>
      <c r="D715" s="1778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1" t="s">
        <v>276</v>
      </c>
      <c r="D716" s="1772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9" t="s">
        <v>251</v>
      </c>
      <c r="D719" s="1780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9" t="s">
        <v>252</v>
      </c>
      <c r="D720" s="1780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9" t="s">
        <v>632</v>
      </c>
      <c r="D728" s="1780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9" t="s">
        <v>694</v>
      </c>
      <c r="D731" s="1780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1" t="s">
        <v>695</v>
      </c>
      <c r="D732" s="1772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3" t="s">
        <v>925</v>
      </c>
      <c r="D737" s="1774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5" t="s">
        <v>703</v>
      </c>
      <c r="D741" s="1776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5" t="s">
        <v>703</v>
      </c>
      <c r="D742" s="1776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-28321</v>
      </c>
      <c r="K746" s="399">
        <f t="shared" si="173"/>
        <v>0</v>
      </c>
      <c r="L746" s="396">
        <f t="shared" si="173"/>
        <v>-28321</v>
      </c>
      <c r="M746" s="12">
        <f>(IF($E746&lt;&gt;0,$M$2,IF($L746&lt;&gt;0,$M$2,"")))</f>
        <v>1</v>
      </c>
      <c r="N746" s="73" t="str">
        <f>LEFT(C627,1)</f>
        <v>2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3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7"/>
      <c r="D751" s="1368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01" t="str">
        <f>$B$7</f>
        <v>ОТЧЕТНИ ДАННИ ПО ЕБК ЗА СМЕТКИТЕ ЗА СРЕДСТВАТА ОТ ЕВРОПЕЙСКИЯ СЪЮЗ - ДЕС</v>
      </c>
      <c r="C752" s="1802"/>
      <c r="D752" s="1802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844</v>
      </c>
      <c r="G753" s="238"/>
      <c r="H753" s="1364" t="s">
        <v>1267</v>
      </c>
      <c r="I753" s="1365"/>
      <c r="J753" s="1366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787" t="str">
        <f>$B$9</f>
        <v>ОБЩИНА ЧИПРОВЦИ</v>
      </c>
      <c r="C754" s="1788"/>
      <c r="D754" s="1789"/>
      <c r="E754" s="115">
        <f>$E$9</f>
        <v>43101</v>
      </c>
      <c r="F754" s="227">
        <f>$F$9</f>
        <v>43251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790" t="str">
        <f>$B$12</f>
        <v>Чипровци</v>
      </c>
      <c r="C757" s="1791"/>
      <c r="D757" s="1792"/>
      <c r="E757" s="411" t="s">
        <v>900</v>
      </c>
      <c r="F757" s="1362" t="str">
        <f>$F$12</f>
        <v>6210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3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901</v>
      </c>
      <c r="E759" s="239">
        <f>$E$15</f>
        <v>96</v>
      </c>
      <c r="F759" s="415" t="str">
        <f>$F$15</f>
        <v>СЕС - ДЕС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9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721</v>
      </c>
      <c r="E761" s="1793" t="s">
        <v>2046</v>
      </c>
      <c r="F761" s="1794"/>
      <c r="G761" s="1794"/>
      <c r="H761" s="1795"/>
      <c r="I761" s="1796" t="s">
        <v>2047</v>
      </c>
      <c r="J761" s="1797"/>
      <c r="K761" s="1797"/>
      <c r="L761" s="1798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722</v>
      </c>
      <c r="E762" s="1405" t="str">
        <f>$E$20</f>
        <v>Уточнен план                Общо</v>
      </c>
      <c r="F762" s="1409" t="str">
        <f>$F$20</f>
        <v>държавни дейности</v>
      </c>
      <c r="G762" s="1410" t="str">
        <f>$G$20</f>
        <v>местни дейности</v>
      </c>
      <c r="H762" s="1411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0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752</v>
      </c>
      <c r="E763" s="1457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3"/>
      <c r="C764" s="1600" t="e">
        <f>VLOOKUP(D764,OP_LIST2,2,FALSE)</f>
        <v>#N/A</v>
      </c>
      <c r="D764" s="1460"/>
      <c r="E764" s="390"/>
      <c r="F764" s="1443"/>
      <c r="G764" s="1444"/>
      <c r="H764" s="1445"/>
      <c r="I764" s="1443"/>
      <c r="J764" s="1444"/>
      <c r="K764" s="1445"/>
      <c r="L764" s="1442"/>
      <c r="M764" s="7">
        <f>(IF($E884&lt;&gt;0,$M$2,IF($L884&lt;&gt;0,$M$2,"")))</f>
        <v>1</v>
      </c>
    </row>
    <row r="765" spans="1:13" ht="15.75">
      <c r="A765" s="23"/>
      <c r="B765" s="1456"/>
      <c r="C765" s="1461">
        <f>VLOOKUP(D766,EBK_DEIN2,2,FALSE)</f>
        <v>6618</v>
      </c>
      <c r="D765" s="1460" t="s">
        <v>801</v>
      </c>
      <c r="E765" s="390"/>
      <c r="F765" s="1446"/>
      <c r="G765" s="1447"/>
      <c r="H765" s="1448"/>
      <c r="I765" s="1446"/>
      <c r="J765" s="1447"/>
      <c r="K765" s="1448"/>
      <c r="L765" s="1442"/>
      <c r="M765" s="7">
        <f>(IF($E884&lt;&gt;0,$M$2,IF($L884&lt;&gt;0,$M$2,"")))</f>
        <v>1</v>
      </c>
    </row>
    <row r="766" spans="1:13" ht="31.5">
      <c r="A766" s="23"/>
      <c r="B766" s="1452"/>
      <c r="C766" s="1589">
        <f>+C765</f>
        <v>6618</v>
      </c>
      <c r="D766" s="1454" t="s">
        <v>597</v>
      </c>
      <c r="E766" s="390"/>
      <c r="F766" s="1446"/>
      <c r="G766" s="1447"/>
      <c r="H766" s="1448"/>
      <c r="I766" s="1446"/>
      <c r="J766" s="1447"/>
      <c r="K766" s="1448"/>
      <c r="L766" s="1442"/>
      <c r="M766" s="7">
        <f>(IF($E884&lt;&gt;0,$M$2,IF($L884&lt;&gt;0,$M$2,"")))</f>
        <v>1</v>
      </c>
    </row>
    <row r="767" spans="1:13" ht="15">
      <c r="A767" s="23"/>
      <c r="B767" s="1458"/>
      <c r="C767" s="1455"/>
      <c r="D767" s="1459" t="s">
        <v>723</v>
      </c>
      <c r="E767" s="390"/>
      <c r="F767" s="1449"/>
      <c r="G767" s="1450"/>
      <c r="H767" s="1451"/>
      <c r="I767" s="1449"/>
      <c r="J767" s="1450"/>
      <c r="K767" s="1451"/>
      <c r="L767" s="1442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799" t="s">
        <v>753</v>
      </c>
      <c r="D768" s="1800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754</v>
      </c>
      <c r="E769" s="282">
        <f>F769+G769+H769</f>
        <v>0</v>
      </c>
      <c r="F769" s="152"/>
      <c r="G769" s="153"/>
      <c r="H769" s="1420"/>
      <c r="I769" s="152"/>
      <c r="J769" s="153"/>
      <c r="K769" s="1420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755</v>
      </c>
      <c r="E770" s="288">
        <f>F770+G770+H770</f>
        <v>0</v>
      </c>
      <c r="F770" s="173"/>
      <c r="G770" s="174"/>
      <c r="H770" s="1423"/>
      <c r="I770" s="173"/>
      <c r="J770" s="174"/>
      <c r="K770" s="1423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785" t="s">
        <v>756</v>
      </c>
      <c r="D771" s="1786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0</v>
      </c>
      <c r="J771" s="276">
        <f t="shared" si="176"/>
        <v>7565</v>
      </c>
      <c r="K771" s="277">
        <f t="shared" si="176"/>
        <v>0</v>
      </c>
      <c r="L771" s="274">
        <f t="shared" si="176"/>
        <v>7565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757</v>
      </c>
      <c r="E772" s="282">
        <f>F772+G772+H772</f>
        <v>0</v>
      </c>
      <c r="F772" s="152"/>
      <c r="G772" s="153"/>
      <c r="H772" s="1420"/>
      <c r="I772" s="152"/>
      <c r="J772" s="153"/>
      <c r="K772" s="1420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758</v>
      </c>
      <c r="E773" s="296">
        <f>F773+G773+H773</f>
        <v>0</v>
      </c>
      <c r="F773" s="158"/>
      <c r="G773" s="159"/>
      <c r="H773" s="1422"/>
      <c r="I773" s="158"/>
      <c r="J773" s="159"/>
      <c r="K773" s="1422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2"/>
      <c r="I774" s="158"/>
      <c r="J774" s="159"/>
      <c r="K774" s="1422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2"/>
      <c r="I775" s="158"/>
      <c r="J775" s="159">
        <v>324</v>
      </c>
      <c r="K775" s="1422"/>
      <c r="L775" s="296">
        <f>I775+J775+K775</f>
        <v>324</v>
      </c>
      <c r="M775" s="12">
        <f t="shared" si="175"/>
        <v>1</v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3"/>
      <c r="I776" s="173"/>
      <c r="J776" s="174">
        <v>7241</v>
      </c>
      <c r="K776" s="1423"/>
      <c r="L776" s="288">
        <f>I776+J776+K776</f>
        <v>7241</v>
      </c>
      <c r="M776" s="12">
        <f t="shared" si="175"/>
        <v>1</v>
      </c>
      <c r="N776" s="13"/>
    </row>
    <row r="777" spans="1:14" ht="15.75">
      <c r="A777" s="10"/>
      <c r="B777" s="273">
        <v>500</v>
      </c>
      <c r="C777" s="1781" t="s">
        <v>195</v>
      </c>
      <c r="D777" s="1782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0</v>
      </c>
      <c r="J777" s="276">
        <f t="shared" si="177"/>
        <v>1845</v>
      </c>
      <c r="K777" s="277">
        <f t="shared" si="177"/>
        <v>0</v>
      </c>
      <c r="L777" s="274">
        <f t="shared" si="177"/>
        <v>1845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20"/>
      <c r="I778" s="152"/>
      <c r="J778" s="153">
        <v>1117</v>
      </c>
      <c r="K778" s="1420"/>
      <c r="L778" s="282">
        <f aca="true" t="shared" si="179" ref="L778:L785">I778+J778+K778</f>
        <v>1117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920</v>
      </c>
      <c r="E779" s="296">
        <f t="shared" si="178"/>
        <v>0</v>
      </c>
      <c r="F779" s="158"/>
      <c r="G779" s="159"/>
      <c r="H779" s="1422"/>
      <c r="I779" s="158"/>
      <c r="J779" s="159"/>
      <c r="K779" s="1422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881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2"/>
      <c r="I781" s="158"/>
      <c r="J781" s="159">
        <v>453</v>
      </c>
      <c r="K781" s="1422"/>
      <c r="L781" s="296">
        <f t="shared" si="179"/>
        <v>453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2"/>
      <c r="I782" s="158"/>
      <c r="J782" s="159">
        <v>275</v>
      </c>
      <c r="K782" s="1422"/>
      <c r="L782" s="296">
        <f t="shared" si="179"/>
        <v>275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883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3"/>
      <c r="I784" s="173"/>
      <c r="J784" s="174"/>
      <c r="K784" s="1423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83" t="s">
        <v>200</v>
      </c>
      <c r="D785" s="1784"/>
      <c r="E785" s="311">
        <f t="shared" si="178"/>
        <v>0</v>
      </c>
      <c r="F785" s="1424"/>
      <c r="G785" s="1425"/>
      <c r="H785" s="1426"/>
      <c r="I785" s="1424"/>
      <c r="J785" s="1425"/>
      <c r="K785" s="1426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85" t="s">
        <v>201</v>
      </c>
      <c r="D786" s="1786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20887</v>
      </c>
      <c r="K786" s="277">
        <f t="shared" si="180"/>
        <v>0</v>
      </c>
      <c r="L786" s="311">
        <f t="shared" si="180"/>
        <v>20887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20"/>
      <c r="I787" s="152"/>
      <c r="J787" s="153"/>
      <c r="K787" s="1420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2"/>
      <c r="I788" s="158"/>
      <c r="J788" s="159"/>
      <c r="K788" s="1422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2"/>
      <c r="I789" s="158"/>
      <c r="J789" s="159"/>
      <c r="K789" s="1422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2"/>
      <c r="I790" s="158"/>
      <c r="J790" s="159"/>
      <c r="K790" s="1422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2"/>
      <c r="I791" s="158"/>
      <c r="J791" s="159">
        <v>3492</v>
      </c>
      <c r="K791" s="1422"/>
      <c r="L791" s="296">
        <f t="shared" si="182"/>
        <v>3492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1"/>
      <c r="I792" s="164"/>
      <c r="J792" s="165">
        <v>323</v>
      </c>
      <c r="K792" s="1421"/>
      <c r="L792" s="315">
        <f t="shared" si="182"/>
        <v>323</v>
      </c>
      <c r="M792" s="12">
        <f t="shared" si="175"/>
        <v>1</v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30"/>
      <c r="I793" s="455"/>
      <c r="J793" s="456">
        <v>16546</v>
      </c>
      <c r="K793" s="1430"/>
      <c r="L793" s="321">
        <f t="shared" si="182"/>
        <v>16546</v>
      </c>
      <c r="M793" s="12">
        <f t="shared" si="175"/>
        <v>1</v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7"/>
      <c r="I794" s="450"/>
      <c r="J794" s="451"/>
      <c r="K794" s="1427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30"/>
      <c r="I795" s="455"/>
      <c r="J795" s="456"/>
      <c r="K795" s="1430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2"/>
      <c r="I796" s="158"/>
      <c r="J796" s="159">
        <v>526</v>
      </c>
      <c r="K796" s="1422"/>
      <c r="L796" s="296">
        <f t="shared" si="182"/>
        <v>526</v>
      </c>
      <c r="M796" s="12">
        <f t="shared" si="175"/>
        <v>1</v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884</v>
      </c>
      <c r="E797" s="327">
        <f t="shared" si="181"/>
        <v>0</v>
      </c>
      <c r="F797" s="450"/>
      <c r="G797" s="451"/>
      <c r="H797" s="1427"/>
      <c r="I797" s="450"/>
      <c r="J797" s="451"/>
      <c r="K797" s="1427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30"/>
      <c r="I798" s="455"/>
      <c r="J798" s="456"/>
      <c r="K798" s="1430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810</v>
      </c>
      <c r="E799" s="327">
        <f t="shared" si="181"/>
        <v>0</v>
      </c>
      <c r="F799" s="450"/>
      <c r="G799" s="451"/>
      <c r="H799" s="1427"/>
      <c r="I799" s="450"/>
      <c r="J799" s="451"/>
      <c r="K799" s="1427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2"/>
      <c r="G800" s="603"/>
      <c r="H800" s="1429"/>
      <c r="I800" s="602"/>
      <c r="J800" s="603"/>
      <c r="K800" s="1429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921</v>
      </c>
      <c r="E801" s="321">
        <f t="shared" si="181"/>
        <v>0</v>
      </c>
      <c r="F801" s="455"/>
      <c r="G801" s="456"/>
      <c r="H801" s="1430"/>
      <c r="I801" s="455"/>
      <c r="J801" s="456"/>
      <c r="K801" s="1430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2"/>
      <c r="I802" s="158"/>
      <c r="J802" s="159"/>
      <c r="K802" s="1422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3"/>
      <c r="I803" s="173"/>
      <c r="J803" s="174"/>
      <c r="K803" s="1423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71" t="s">
        <v>275</v>
      </c>
      <c r="D804" s="1772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922</v>
      </c>
      <c r="E805" s="282">
        <f>F805+G805+H805</f>
        <v>0</v>
      </c>
      <c r="F805" s="152"/>
      <c r="G805" s="153"/>
      <c r="H805" s="1420"/>
      <c r="I805" s="152"/>
      <c r="J805" s="153"/>
      <c r="K805" s="1420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923</v>
      </c>
      <c r="E806" s="296">
        <f>F806+G806+H806</f>
        <v>0</v>
      </c>
      <c r="F806" s="158"/>
      <c r="G806" s="159"/>
      <c r="H806" s="1422"/>
      <c r="I806" s="158"/>
      <c r="J806" s="159"/>
      <c r="K806" s="1422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924</v>
      </c>
      <c r="E807" s="288">
        <f>F807+G807+H807</f>
        <v>0</v>
      </c>
      <c r="F807" s="173"/>
      <c r="G807" s="174"/>
      <c r="H807" s="1423"/>
      <c r="I807" s="173"/>
      <c r="J807" s="174"/>
      <c r="K807" s="1423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71" t="s">
        <v>731</v>
      </c>
      <c r="D808" s="1772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20"/>
      <c r="I809" s="152"/>
      <c r="J809" s="153"/>
      <c r="K809" s="1420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3"/>
      <c r="I813" s="173"/>
      <c r="J813" s="174"/>
      <c r="K813" s="1423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71" t="s">
        <v>220</v>
      </c>
      <c r="D814" s="1772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20"/>
      <c r="I815" s="152"/>
      <c r="J815" s="153"/>
      <c r="K815" s="1420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3"/>
      <c r="I816" s="173"/>
      <c r="J816" s="174"/>
      <c r="K816" s="1423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71" t="s">
        <v>222</v>
      </c>
      <c r="D817" s="1772"/>
      <c r="E817" s="311">
        <f t="shared" si="186"/>
        <v>0</v>
      </c>
      <c r="F817" s="1424"/>
      <c r="G817" s="1425"/>
      <c r="H817" s="1426"/>
      <c r="I817" s="1424"/>
      <c r="J817" s="1425"/>
      <c r="K817" s="1426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77" t="s">
        <v>223</v>
      </c>
      <c r="D818" s="1778"/>
      <c r="E818" s="311">
        <f t="shared" si="186"/>
        <v>0</v>
      </c>
      <c r="F818" s="1424"/>
      <c r="G818" s="1425"/>
      <c r="H818" s="1426"/>
      <c r="I818" s="1424"/>
      <c r="J818" s="1425"/>
      <c r="K818" s="1426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77" t="s">
        <v>224</v>
      </c>
      <c r="D819" s="1778"/>
      <c r="E819" s="311">
        <f t="shared" si="186"/>
        <v>0</v>
      </c>
      <c r="F819" s="1424"/>
      <c r="G819" s="1425"/>
      <c r="H819" s="1426"/>
      <c r="I819" s="1424"/>
      <c r="J819" s="1425"/>
      <c r="K819" s="1426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77" t="s">
        <v>1677</v>
      </c>
      <c r="D820" s="1778"/>
      <c r="E820" s="311">
        <f t="shared" si="186"/>
        <v>0</v>
      </c>
      <c r="F820" s="1424"/>
      <c r="G820" s="1425"/>
      <c r="H820" s="1426"/>
      <c r="I820" s="1424"/>
      <c r="J820" s="1425"/>
      <c r="K820" s="1426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71" t="s">
        <v>225</v>
      </c>
      <c r="D821" s="1772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2011</v>
      </c>
      <c r="E822" s="282">
        <f>F822+G822+H822</f>
        <v>0</v>
      </c>
      <c r="F822" s="152"/>
      <c r="G822" s="153"/>
      <c r="H822" s="1420"/>
      <c r="I822" s="152"/>
      <c r="J822" s="153"/>
      <c r="K822" s="1420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aca="true" t="shared" si="189" ref="E823:E829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7"/>
      <c r="I824" s="450"/>
      <c r="J824" s="451"/>
      <c r="K824" s="1427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8"/>
      <c r="G825" s="639"/>
      <c r="H825" s="1428"/>
      <c r="I825" s="638"/>
      <c r="J825" s="639"/>
      <c r="K825" s="1428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2"/>
      <c r="G826" s="603"/>
      <c r="H826" s="1429"/>
      <c r="I826" s="602"/>
      <c r="J826" s="603"/>
      <c r="K826" s="1429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2031</v>
      </c>
      <c r="E827" s="321">
        <f>F827+G827+H827</f>
        <v>0</v>
      </c>
      <c r="F827" s="455"/>
      <c r="G827" s="456"/>
      <c r="H827" s="1430"/>
      <c r="I827" s="455"/>
      <c r="J827" s="456"/>
      <c r="K827" s="1430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30"/>
      <c r="I828" s="455"/>
      <c r="J828" s="456"/>
      <c r="K828" s="1430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3"/>
      <c r="I829" s="173"/>
      <c r="J829" s="174"/>
      <c r="K829" s="1423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690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724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1674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71" t="s">
        <v>237</v>
      </c>
      <c r="D837" s="1772"/>
      <c r="E837" s="311">
        <f t="shared" si="192"/>
        <v>0</v>
      </c>
      <c r="F837" s="1473">
        <v>0</v>
      </c>
      <c r="G837" s="1474">
        <v>0</v>
      </c>
      <c r="H837" s="1475">
        <v>0</v>
      </c>
      <c r="I837" s="1473">
        <v>0</v>
      </c>
      <c r="J837" s="1474">
        <v>0</v>
      </c>
      <c r="K837" s="1475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71" t="s">
        <v>238</v>
      </c>
      <c r="D838" s="1772"/>
      <c r="E838" s="311">
        <f t="shared" si="192"/>
        <v>0</v>
      </c>
      <c r="F838" s="1424"/>
      <c r="G838" s="1425"/>
      <c r="H838" s="1426"/>
      <c r="I838" s="1424"/>
      <c r="J838" s="1425"/>
      <c r="K838" s="1426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71" t="s">
        <v>239</v>
      </c>
      <c r="D839" s="1772"/>
      <c r="E839" s="311">
        <f t="shared" si="192"/>
        <v>0</v>
      </c>
      <c r="F839" s="1474">
        <v>0</v>
      </c>
      <c r="G839" s="1474">
        <v>0</v>
      </c>
      <c r="H839" s="1474">
        <v>0</v>
      </c>
      <c r="I839" s="1474">
        <v>0</v>
      </c>
      <c r="J839" s="1474">
        <v>0</v>
      </c>
      <c r="K839" s="1474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71" t="s">
        <v>240</v>
      </c>
      <c r="D840" s="1772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20"/>
      <c r="I841" s="152"/>
      <c r="J841" s="153"/>
      <c r="K841" s="1420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2"/>
      <c r="I842" s="158"/>
      <c r="J842" s="159"/>
      <c r="K842" s="1422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2"/>
      <c r="I843" s="158"/>
      <c r="J843" s="159"/>
      <c r="K843" s="1422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2"/>
      <c r="I844" s="158"/>
      <c r="J844" s="159"/>
      <c r="K844" s="1422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2"/>
      <c r="I845" s="158"/>
      <c r="J845" s="159"/>
      <c r="K845" s="1422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3"/>
      <c r="I846" s="173"/>
      <c r="J846" s="174"/>
      <c r="K846" s="1423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71" t="s">
        <v>1678</v>
      </c>
      <c r="D847" s="1772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20"/>
      <c r="I848" s="152"/>
      <c r="J848" s="153"/>
      <c r="K848" s="1420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2"/>
      <c r="I849" s="158"/>
      <c r="J849" s="159"/>
      <c r="K849" s="1422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3"/>
      <c r="I850" s="173"/>
      <c r="J850" s="174"/>
      <c r="K850" s="1423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71" t="s">
        <v>1675</v>
      </c>
      <c r="D851" s="1772"/>
      <c r="E851" s="311">
        <f t="shared" si="199"/>
        <v>0</v>
      </c>
      <c r="F851" s="1424"/>
      <c r="G851" s="1425"/>
      <c r="H851" s="1426"/>
      <c r="I851" s="1424"/>
      <c r="J851" s="1425"/>
      <c r="K851" s="1426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71" t="s">
        <v>1676</v>
      </c>
      <c r="D852" s="1772"/>
      <c r="E852" s="311">
        <f t="shared" si="199"/>
        <v>0</v>
      </c>
      <c r="F852" s="1424"/>
      <c r="G852" s="1425"/>
      <c r="H852" s="1426"/>
      <c r="I852" s="1424"/>
      <c r="J852" s="1425"/>
      <c r="K852" s="1426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77" t="s">
        <v>250</v>
      </c>
      <c r="D853" s="1778"/>
      <c r="E853" s="311">
        <f t="shared" si="199"/>
        <v>0</v>
      </c>
      <c r="F853" s="1424"/>
      <c r="G853" s="1425"/>
      <c r="H853" s="1426"/>
      <c r="I853" s="1424"/>
      <c r="J853" s="1425"/>
      <c r="K853" s="1426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71" t="s">
        <v>276</v>
      </c>
      <c r="D854" s="1772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20"/>
      <c r="I855" s="152"/>
      <c r="J855" s="153"/>
      <c r="K855" s="1420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3"/>
      <c r="I856" s="173"/>
      <c r="J856" s="174"/>
      <c r="K856" s="1423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79" t="s">
        <v>251</v>
      </c>
      <c r="D857" s="1780"/>
      <c r="E857" s="311">
        <f>F857+G857+H857</f>
        <v>0</v>
      </c>
      <c r="F857" s="1424"/>
      <c r="G857" s="1425"/>
      <c r="H857" s="1426"/>
      <c r="I857" s="1424"/>
      <c r="J857" s="1425">
        <v>9388</v>
      </c>
      <c r="K857" s="1426"/>
      <c r="L857" s="311">
        <f>I857+J857+K857</f>
        <v>9388</v>
      </c>
      <c r="M857" s="12">
        <f t="shared" si="194"/>
        <v>1</v>
      </c>
      <c r="N857" s="13"/>
    </row>
    <row r="858" spans="1:14" ht="15.75">
      <c r="A858" s="22">
        <v>495</v>
      </c>
      <c r="B858" s="366">
        <v>5200</v>
      </c>
      <c r="C858" s="1779" t="s">
        <v>252</v>
      </c>
      <c r="D858" s="1780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20"/>
      <c r="I859" s="152"/>
      <c r="J859" s="153"/>
      <c r="K859" s="1420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2"/>
      <c r="I860" s="158"/>
      <c r="J860" s="159"/>
      <c r="K860" s="1422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2"/>
      <c r="I861" s="158"/>
      <c r="J861" s="159"/>
      <c r="K861" s="1422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2"/>
      <c r="I862" s="158"/>
      <c r="J862" s="159"/>
      <c r="K862" s="1422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2"/>
      <c r="I863" s="158"/>
      <c r="J863" s="159"/>
      <c r="K863" s="1422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2"/>
      <c r="I864" s="158"/>
      <c r="J864" s="159"/>
      <c r="K864" s="1422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3"/>
      <c r="I865" s="173"/>
      <c r="J865" s="174"/>
      <c r="K865" s="1423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79" t="s">
        <v>632</v>
      </c>
      <c r="D866" s="1780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3"/>
      <c r="I868" s="173"/>
      <c r="J868" s="174"/>
      <c r="K868" s="1423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79" t="s">
        <v>694</v>
      </c>
      <c r="D869" s="1780"/>
      <c r="E869" s="311">
        <f>F869+G869+H869</f>
        <v>0</v>
      </c>
      <c r="F869" s="1424"/>
      <c r="G869" s="1425"/>
      <c r="H869" s="1426"/>
      <c r="I869" s="1424"/>
      <c r="J869" s="1425"/>
      <c r="K869" s="1426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71" t="s">
        <v>695</v>
      </c>
      <c r="D870" s="1772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696</v>
      </c>
      <c r="E871" s="282">
        <f>F871+G871+H871</f>
        <v>0</v>
      </c>
      <c r="F871" s="152"/>
      <c r="G871" s="153"/>
      <c r="H871" s="1420"/>
      <c r="I871" s="152"/>
      <c r="J871" s="153"/>
      <c r="K871" s="1420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697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698</v>
      </c>
      <c r="E873" s="296">
        <f>F873+G873+H873</f>
        <v>0</v>
      </c>
      <c r="F873" s="158"/>
      <c r="G873" s="159"/>
      <c r="H873" s="1422"/>
      <c r="I873" s="158"/>
      <c r="J873" s="159"/>
      <c r="K873" s="1422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699</v>
      </c>
      <c r="E874" s="288">
        <f>F874+G874+H874</f>
        <v>0</v>
      </c>
      <c r="F874" s="173"/>
      <c r="G874" s="174"/>
      <c r="H874" s="1423"/>
      <c r="I874" s="173"/>
      <c r="J874" s="174"/>
      <c r="K874" s="1423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73" t="s">
        <v>925</v>
      </c>
      <c r="D875" s="1774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700</v>
      </c>
      <c r="E876" s="282">
        <f>F876+G876+H876</f>
        <v>0</v>
      </c>
      <c r="F876" s="1474">
        <v>0</v>
      </c>
      <c r="G876" s="1474">
        <v>0</v>
      </c>
      <c r="H876" s="1474">
        <v>0</v>
      </c>
      <c r="I876" s="1474">
        <v>0</v>
      </c>
      <c r="J876" s="1474">
        <v>0</v>
      </c>
      <c r="K876" s="1474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701</v>
      </c>
      <c r="E877" s="315">
        <f>F877+G877+H877</f>
        <v>0</v>
      </c>
      <c r="F877" s="1474">
        <v>0</v>
      </c>
      <c r="G877" s="1474">
        <v>0</v>
      </c>
      <c r="H877" s="1474">
        <v>0</v>
      </c>
      <c r="I877" s="1474">
        <v>0</v>
      </c>
      <c r="J877" s="1474">
        <v>0</v>
      </c>
      <c r="K877" s="1474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702</v>
      </c>
      <c r="E878" s="378">
        <f>F878+G878+H878</f>
        <v>0</v>
      </c>
      <c r="F878" s="1474">
        <v>0</v>
      </c>
      <c r="G878" s="1474">
        <v>0</v>
      </c>
      <c r="H878" s="1474">
        <v>0</v>
      </c>
      <c r="I878" s="1474">
        <v>0</v>
      </c>
      <c r="J878" s="1474">
        <v>0</v>
      </c>
      <c r="K878" s="1474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4"/>
      <c r="C879" s="1775" t="s">
        <v>703</v>
      </c>
      <c r="D879" s="1776"/>
      <c r="E879" s="1440"/>
      <c r="F879" s="1440"/>
      <c r="G879" s="1440"/>
      <c r="H879" s="1440"/>
      <c r="I879" s="1440"/>
      <c r="J879" s="1440"/>
      <c r="K879" s="1440"/>
      <c r="L879" s="1441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75" t="s">
        <v>703</v>
      </c>
      <c r="D880" s="1776"/>
      <c r="E880" s="383">
        <f>F880+G880+H880</f>
        <v>0</v>
      </c>
      <c r="F880" s="1431"/>
      <c r="G880" s="1432"/>
      <c r="H880" s="1433"/>
      <c r="I880" s="1463">
        <v>0</v>
      </c>
      <c r="J880" s="1464">
        <v>0</v>
      </c>
      <c r="K880" s="1465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5"/>
      <c r="C881" s="1436"/>
      <c r="D881" s="1437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8"/>
      <c r="C882" s="111"/>
      <c r="D882" s="1439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8"/>
      <c r="C883" s="111"/>
      <c r="D883" s="1439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6"/>
      <c r="C884" s="394" t="s">
        <v>750</v>
      </c>
      <c r="D884" s="1434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39685</v>
      </c>
      <c r="K884" s="399">
        <f t="shared" si="208"/>
        <v>0</v>
      </c>
      <c r="L884" s="396">
        <f t="shared" si="208"/>
        <v>39685</v>
      </c>
      <c r="M884" s="12">
        <f>(IF($E884&lt;&gt;0,$M$2,IF($L884&lt;&gt;0,$M$2,"")))</f>
        <v>1</v>
      </c>
      <c r="N884" s="73" t="str">
        <f>LEFT(C765,1)</f>
        <v>6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69"/>
      <c r="C886" s="1369"/>
      <c r="D886" s="1370"/>
      <c r="E886" s="1369"/>
      <c r="F886" s="1369"/>
      <c r="G886" s="1369"/>
      <c r="H886" s="1369"/>
      <c r="I886" s="1369"/>
      <c r="J886" s="1369"/>
      <c r="K886" s="1369"/>
      <c r="L886" s="1371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>
        <v>907</v>
      </c>
    </row>
  </sheetData>
  <sheetProtection password="81B0" sheet="1" objects="1" scenarios="1"/>
  <mergeCells count="17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20:D720"/>
    <mergeCell ref="C728:D728"/>
    <mergeCell ref="C731:D731"/>
    <mergeCell ref="C732:D732"/>
    <mergeCell ref="C737:D737"/>
    <mergeCell ref="C741:D741"/>
    <mergeCell ref="C742:D742"/>
    <mergeCell ref="B752:D752"/>
    <mergeCell ref="B754:D754"/>
    <mergeCell ref="B757:D757"/>
    <mergeCell ref="E761:H761"/>
    <mergeCell ref="I761:L761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19:D819"/>
    <mergeCell ref="C820:D820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</mergeCells>
  <conditionalFormatting sqref="D449">
    <cfRule type="cellIs" priority="121" dxfId="147" operator="notEqual" stopIfTrue="1">
      <formula>0</formula>
    </cfRule>
  </conditionalFormatting>
  <conditionalFormatting sqref="D600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80">
    <cfRule type="cellIs" priority="98" dxfId="163" operator="equal" stopIfTrue="1">
      <formula>0</formula>
    </cfRule>
  </conditionalFormatting>
  <conditionalFormatting sqref="E182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2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5">
    <cfRule type="cellIs" priority="87" dxfId="163" operator="equal" stopIfTrue="1">
      <formula>0</formula>
    </cfRule>
  </conditionalFormatting>
  <conditionalFormatting sqref="E357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7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40">
    <cfRule type="cellIs" priority="76" dxfId="163" operator="equal" stopIfTrue="1">
      <formula>0</formula>
    </cfRule>
  </conditionalFormatting>
  <conditionalFormatting sqref="E442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2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9">
    <cfRule type="cellIs" priority="65" dxfId="164" operator="notEqual" stopIfTrue="1">
      <formula>0</formula>
    </cfRule>
  </conditionalFormatting>
  <conditionalFormatting sqref="F449">
    <cfRule type="cellIs" priority="64" dxfId="164" operator="notEqual" stopIfTrue="1">
      <formula>0</formula>
    </cfRule>
  </conditionalFormatting>
  <conditionalFormatting sqref="G449">
    <cfRule type="cellIs" priority="63" dxfId="164" operator="notEqual" stopIfTrue="1">
      <formula>0</formula>
    </cfRule>
  </conditionalFormatting>
  <conditionalFormatting sqref="H449">
    <cfRule type="cellIs" priority="62" dxfId="164" operator="notEqual" stopIfTrue="1">
      <formula>0</formula>
    </cfRule>
  </conditionalFormatting>
  <conditionalFormatting sqref="I449">
    <cfRule type="cellIs" priority="61" dxfId="164" operator="notEqual" stopIfTrue="1">
      <formula>0</formula>
    </cfRule>
  </conditionalFormatting>
  <conditionalFormatting sqref="J449">
    <cfRule type="cellIs" priority="60" dxfId="164" operator="notEqual" stopIfTrue="1">
      <formula>0</formula>
    </cfRule>
  </conditionalFormatting>
  <conditionalFormatting sqref="K449">
    <cfRule type="cellIs" priority="59" dxfId="164" operator="notEqual" stopIfTrue="1">
      <formula>0</formula>
    </cfRule>
  </conditionalFormatting>
  <conditionalFormatting sqref="L449">
    <cfRule type="cellIs" priority="58" dxfId="164" operator="notEqual" stopIfTrue="1">
      <formula>0</formula>
    </cfRule>
  </conditionalFormatting>
  <conditionalFormatting sqref="E600">
    <cfRule type="cellIs" priority="57" dxfId="164" operator="notEqual" stopIfTrue="1">
      <formula>0</formula>
    </cfRule>
  </conditionalFormatting>
  <conditionalFormatting sqref="F600:G600">
    <cfRule type="cellIs" priority="56" dxfId="164" operator="notEqual" stopIfTrue="1">
      <formula>0</formula>
    </cfRule>
  </conditionalFormatting>
  <conditionalFormatting sqref="H600">
    <cfRule type="cellIs" priority="55" dxfId="164" operator="notEqual" stopIfTrue="1">
      <formula>0</formula>
    </cfRule>
  </conditionalFormatting>
  <conditionalFormatting sqref="I600">
    <cfRule type="cellIs" priority="54" dxfId="164" operator="notEqual" stopIfTrue="1">
      <formula>0</formula>
    </cfRule>
  </conditionalFormatting>
  <conditionalFormatting sqref="J600:K600">
    <cfRule type="cellIs" priority="53" dxfId="164" operator="notEqual" stopIfTrue="1">
      <formula>0</formula>
    </cfRule>
  </conditionalFormatting>
  <conditionalFormatting sqref="L600">
    <cfRule type="cellIs" priority="52" dxfId="164" operator="notEqual" stopIfTrue="1">
      <formula>0</formula>
    </cfRule>
  </conditionalFormatting>
  <conditionalFormatting sqref="F456">
    <cfRule type="cellIs" priority="50" dxfId="163" operator="equal" stopIfTrue="1">
      <formula>0</formula>
    </cfRule>
  </conditionalFormatting>
  <conditionalFormatting sqref="E458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8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1">
    <cfRule type="cellIs" priority="32" dxfId="33" operator="greaterThan" stopIfTrue="1">
      <formula>$G$25</formula>
    </cfRule>
  </conditionalFormatting>
  <conditionalFormatting sqref="J171">
    <cfRule type="cellIs" priority="31" dxfId="33" operator="greaterThan" stopIfTrue="1">
      <formula>$J$25</formula>
    </cfRule>
  </conditionalFormatting>
  <conditionalFormatting sqref="F619">
    <cfRule type="cellIs" priority="30" dxfId="163" operator="equal" stopIfTrue="1">
      <formula>0</formula>
    </cfRule>
  </conditionalFormatting>
  <conditionalFormatting sqref="E621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1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8">
    <cfRule type="cellIs" priority="19" dxfId="0" operator="notEqual" stopIfTrue="1">
      <formula>"ИЗБЕРЕТЕ ДЕЙНОСТ"</formula>
    </cfRule>
  </conditionalFormatting>
  <conditionalFormatting sqref="D746">
    <cfRule type="cellIs" priority="18" dxfId="166" operator="equal" stopIfTrue="1">
      <formula>0</formula>
    </cfRule>
  </conditionalFormatting>
  <conditionalFormatting sqref="C628">
    <cfRule type="cellIs" priority="17" dxfId="0" operator="notEqual" stopIfTrue="1">
      <formula>0</formula>
    </cfRule>
  </conditionalFormatting>
  <conditionalFormatting sqref="C626">
    <cfRule type="cellIs" priority="16" dxfId="0" operator="notEqual" stopIfTrue="1">
      <formula>0</formula>
    </cfRule>
  </conditionalFormatting>
  <conditionalFormatting sqref="F757">
    <cfRule type="cellIs" priority="15" dxfId="163" operator="equal" stopIfTrue="1">
      <formula>0</formula>
    </cfRule>
  </conditionalFormatting>
  <conditionalFormatting sqref="E759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9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6">
    <cfRule type="cellIs" priority="4" dxfId="0" operator="notEqual" stopIfTrue="1">
      <formula>"ИЗБЕРЕТЕ ДЕЙНОСТ"</formula>
    </cfRule>
  </conditionalFormatting>
  <conditionalFormatting sqref="D884">
    <cfRule type="cellIs" priority="3" dxfId="166" operator="equal" stopIfTrue="1">
      <formula>0</formula>
    </cfRule>
  </conditionalFormatting>
  <conditionalFormatting sqref="C766">
    <cfRule type="cellIs" priority="2" dxfId="0" operator="notEqual" stopIfTrue="1">
      <formula>0</formula>
    </cfRule>
  </conditionalFormatting>
  <conditionalFormatting sqref="C76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01">
        <f>$B$7</f>
        <v>0</v>
      </c>
      <c r="J14" s="1802"/>
      <c r="K14" s="180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3" t="s">
        <v>2046</v>
      </c>
      <c r="M23" s="1794"/>
      <c r="N23" s="1794"/>
      <c r="O23" s="1795"/>
      <c r="P23" s="1796" t="s">
        <v>2047</v>
      </c>
      <c r="Q23" s="1797"/>
      <c r="R23" s="1797"/>
      <c r="S23" s="179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5" t="s">
        <v>756</v>
      </c>
      <c r="K33" s="178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1" t="s">
        <v>195</v>
      </c>
      <c r="K39" s="178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3" t="s">
        <v>200</v>
      </c>
      <c r="K47" s="178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5" t="s">
        <v>201</v>
      </c>
      <c r="K48" s="178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1" t="s">
        <v>275</v>
      </c>
      <c r="K66" s="177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1" t="s">
        <v>731</v>
      </c>
      <c r="K70" s="177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1" t="s">
        <v>220</v>
      </c>
      <c r="K76" s="177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1" t="s">
        <v>222</v>
      </c>
      <c r="K79" s="1772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7" t="s">
        <v>223</v>
      </c>
      <c r="K80" s="1778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7" t="s">
        <v>224</v>
      </c>
      <c r="K81" s="1778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7" t="s">
        <v>1677</v>
      </c>
      <c r="K82" s="1778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1" t="s">
        <v>225</v>
      </c>
      <c r="K83" s="177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1" t="s">
        <v>237</v>
      </c>
      <c r="K99" s="1772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1" t="s">
        <v>238</v>
      </c>
      <c r="K100" s="1772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1" t="s">
        <v>239</v>
      </c>
      <c r="K101" s="1772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1" t="s">
        <v>240</v>
      </c>
      <c r="K102" s="177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1" t="s">
        <v>1678</v>
      </c>
      <c r="K109" s="177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1" t="s">
        <v>1675</v>
      </c>
      <c r="K113" s="1772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1" t="s">
        <v>1676</v>
      </c>
      <c r="K114" s="1772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7" t="s">
        <v>250</v>
      </c>
      <c r="K115" s="1778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1" t="s">
        <v>276</v>
      </c>
      <c r="K116" s="177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9" t="s">
        <v>251</v>
      </c>
      <c r="K119" s="1780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9" t="s">
        <v>252</v>
      </c>
      <c r="K120" s="178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9" t="s">
        <v>632</v>
      </c>
      <c r="K128" s="178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9" t="s">
        <v>694</v>
      </c>
      <c r="K131" s="1780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1" t="s">
        <v>695</v>
      </c>
      <c r="K132" s="177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3" t="s">
        <v>925</v>
      </c>
      <c r="K137" s="177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5" t="s">
        <v>703</v>
      </c>
      <c r="K141" s="1776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5" t="s">
        <v>703</v>
      </c>
      <c r="K142" s="1776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2018-06-11T08:37:23Z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