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8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<sst xmlns="http://schemas.openxmlformats.org/spreadsheetml/2006/main" count="2993" uniqueCount="2081">
  <si>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</si>
  <si>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</si>
  <si>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</si>
  <si>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</si>
  <si>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</si>
  <si>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</si>
  <si>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</si>
  <si>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</si>
  <si>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</si>
  <si>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</si>
  <si>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</si>
  <si>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</si>
  <si>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</si>
  <si>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</si>
  <si>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</si>
  <si>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</si>
  <si>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</si>
  <si>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</si>
  <si>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</si>
  <si>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</si>
  <si>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</si>
  <si>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</si>
  <si>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</si>
  <si>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</si>
  <si>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</si>
  <si>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</si>
  <si>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</si>
  <si>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</si>
  <si>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</si>
  <si>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</si>
  <si>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</si>
  <si>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</si>
  <si>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</si>
  <si>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</si>
  <si>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</si>
  <si>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</si>
  <si>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</si>
  <si>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</si>
  <si>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</si>
  <si>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</si>
  <si>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</si>
  <si>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</si>
  <si>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</si>
  <si>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</si>
  <si>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</si>
  <si>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</si>
  <si>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</si>
  <si>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</si>
  <si>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</si>
  <si>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</si>
  <si>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</si>
  <si>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</si>
  <si>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</si>
  <si>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</si>
  <si>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</si>
  <si>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</si>
  <si>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</si>
  <si>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</si>
  <si>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</si>
  <si>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</si>
  <si>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</si>
  <si>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</si>
  <si>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</si>
  <si>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</si>
  <si>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</si>
  <si>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</si>
  <si>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</si>
  <si>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</si>
  <si>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</si>
  <si>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</si>
  <si>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</si>
  <si>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</si>
  <si>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</si>
  <si>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</si>
  <si>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</si>
  <si>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</si>
  <si>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</si>
  <si>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</si>
  <si>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</si>
  <si>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</si>
  <si>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</si>
  <si>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</si>
  <si>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</si>
  <si>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</si>
  <si>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</si>
  <si>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</si>
  <si>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</si>
  <si>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</si>
  <si>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</si>
  <si>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</si>
  <si>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</si>
  <si>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</si>
  <si>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</si>
  <si>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</si>
  <si>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</si>
  <si>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</si>
  <si>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</si>
  <si>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</si>
  <si>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</si>
  <si>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</si>
  <si>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</si>
  <si>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</si>
  <si>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</si>
  <si>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</si>
  <si>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</si>
  <si>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</si>
  <si>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</si>
  <si>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</si>
  <si>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</si>
  <si>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</si>
  <si>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</si>
  <si>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</si>
  <si>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</si>
  <si>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</si>
  <si>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</si>
  <si>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</si>
  <si>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</si>
  <si>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</si>
  <si>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</si>
  <si>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</si>
  <si>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</si>
  <si>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</si>
  <si>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</si>
  <si>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</si>
  <si>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</si>
  <si>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</si>
  <si>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</si>
  <si>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</si>
  <si>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</si>
  <si>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</si>
  <si>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</si>
  <si>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</si>
  <si>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</si>
  <si>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</si>
  <si>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</si>
  <si>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</si>
  <si>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</si>
  <si>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</si>
  <si>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</si>
  <si>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</si>
  <si>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</si>
  <si>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</si>
  <si>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</si>
  <si>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</si>
  <si>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</si>
  <si>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</si>
  <si>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</si>
  <si>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</si>
  <si>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</si>
  <si>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</si>
  <si>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</si>
  <si>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</si>
  <si>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</si>
  <si>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</si>
  <si>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</si>
  <si>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</si>
  <si>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</si>
  <si>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</si>
  <si>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</si>
  <si>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</si>
  <si>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</si>
  <si>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</si>
  <si>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</si>
  <si>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</si>
  <si>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</si>
  <si>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</si>
  <si>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</si>
  <si>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</si>
  <si>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</si>
  <si>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</si>
  <si>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</si>
  <si>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</si>
  <si>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</si>
  <si>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</si>
  <si>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</si>
  <si>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</si>
  <si>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</si>
  <si>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</si>
  <si>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</si>
  <si>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</si>
  <si>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</si>
  <si>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</si>
  <si>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</si>
  <si>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</si>
  <si>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</si>
  <si>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</si>
  <si>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</si>
  <si>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</si>
  <si>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</si>
  <si>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</si>
  <si>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</si>
  <si>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</si>
  <si>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</si>
  <si>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</si>
  <si>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</si>
  <si>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</si>
  <si>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</si>
  <si>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</si>
  <si>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</si>
  <si>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</si>
  <si>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</si>
  <si>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</si>
  <si>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</si>
  <si>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</si>
  <si>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</si>
  <si>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</si>
  <si>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</si>
  <si>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</si>
  <si>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</si>
  <si>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</si>
  <si>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</si>
  <si>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</si>
  <si>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</si>
  <si>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</si>
  <si>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</si>
  <si>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</si>
  <si>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</si>
  <si>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</si>
  <si>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</si>
  <si>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</si>
  <si>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</si>
  <si>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</si>
  <si>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</si>
  <si>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</si>
  <si>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</si>
  <si>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</si>
  <si>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</si>
  <si>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</si>
  <si>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</si>
  <si>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</si>
  <si>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</si>
  <si>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</si>
  <si>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</si>
  <si>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</si>
  <si>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</si>
  <si>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</si>
  <si>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</si>
  <si>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</si>
  <si>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</si>
  <si>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</si>
  <si>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</si>
  <si>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</si>
  <si>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</si>
  <si>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</si>
  <si>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</si>
  <si>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</si>
  <si>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</si>
  <si>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</si>
  <si>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</si>
  <si>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</si>
  <si>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</si>
  <si>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</si>
  <si>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</si>
  <si>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</si>
  <si>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</si>
  <si>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</si>
  <si>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</si>
  <si>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</si>
  <si>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</si>
  <si>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</si>
  <si>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</si>
  <si>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</si>
  <si>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</si>
  <si>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</si>
  <si>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</si>
  <si>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</si>
  <si>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</si>
  <si>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</si>
  <si>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</si>
  <si>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</si>
  <si>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</si>
  <si>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</si>
  <si>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</si>
  <si>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</si>
  <si>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</si>
  <si>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</si>
  <si>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</si>
  <si>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</si>
  <si>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</si>
  <si>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</si>
  <si>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</si>
  <si>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</si>
  <si>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</si>
  <si>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</si>
  <si>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</si>
  <si>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</si>
  <si>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</si>
  <si>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</si>
  <si>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</si>
  <si>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</si>
  <si>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</si>
  <si>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</si>
  <si>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</si>
  <si>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</si>
  <si>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</si>
  <si>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</si>
  <si>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</si>
  <si>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</si>
  <si>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</si>
  <si>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</si>
  <si>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</si>
  <si>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</si>
  <si>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</si>
  <si>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</si>
  <si>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</si>
  <si>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</si>
  <si>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</si>
  <si>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</si>
  <si>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</si>
  <si>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</si>
  <si>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</si>
  <si>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</si>
  <si>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</si>
  <si>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</si>
  <si>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</si>
  <si>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</si>
  <si>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</si>
  <si>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</si>
  <si>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</si>
  <si>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</si>
  <si>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</si>
  <si>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</si>
  <si>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</si>
  <si>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</si>
  <si>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</si>
  <si>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</si>
  <si>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</si>
  <si>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</si>
  <si>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</si>
  <si>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</si>
  <si>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</si>
  <si>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</si>
  <si>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</si>
  <si>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</si>
  <si>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</si>
  <si>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</si>
  <si>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</si>
  <si>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</si>
  <si>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</si>
  <si>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</si>
  <si>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</si>
  <si>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</si>
  <si>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</si>
  <si>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</si>
  <si>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</si>
  <si>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</si>
  <si>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</si>
  <si>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</si>
  <si>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</si>
  <si>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</si>
  <si>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</si>
  <si>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</si>
  <si>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</si>
  <si>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</si>
  <si>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</si>
  <si>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</si>
  <si>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</si>
  <si>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</si>
  <si>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</si>
  <si>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</si>
  <si>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</si>
  <si>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</si>
  <si>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</si>
  <si>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</si>
  <si>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</si>
  <si>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</si>
  <si>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</si>
  <si>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</si>
  <si>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</si>
  <si>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</si>
  <si>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</si>
  <si>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</si>
  <si>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</si>
  <si>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</si>
  <si>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</si>
  <si>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</si>
  <si>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</si>
  <si>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</si>
  <si>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</si>
  <si>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</si>
  <si>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</si>
  <si>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</si>
  <si>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</si>
  <si>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</si>
  <si>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</si>
  <si>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</si>
  <si>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</si>
  <si>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</si>
  <si>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</si>
  <si>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</si>
  <si>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</si>
  <si>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</si>
  <si>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</si>
  <si>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</si>
  <si>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</si>
  <si>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</si>
  <si>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</si>
  <si>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</si>
  <si>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</si>
  <si>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</si>
  <si>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</si>
  <si>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</si>
  <si>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</si>
  <si>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</si>
  <si>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</si>
  <si>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</si>
  <si>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</si>
  <si>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</si>
  <si>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</si>
  <si>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</si>
  <si>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</si>
  <si>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</si>
  <si>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</si>
  <si>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</si>
  <si>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</si>
  <si>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</si>
  <si>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</si>
  <si>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</si>
  <si>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</si>
  <si>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</si>
  <si>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</si>
  <si>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</si>
  <si>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</si>
  <si>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</si>
  <si>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</si>
  <si>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</si>
  <si>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</si>
  <si>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</si>
  <si>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</si>
  <si>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</si>
  <si>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</si>
  <si>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</si>
  <si>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</si>
  <si>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</si>
  <si>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</si>
  <si>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</si>
  <si>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</si>
  <si>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</si>
  <si>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</si>
  <si>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</si>
  <si>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</si>
  <si>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</si>
  <si>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</si>
  <si>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</si>
  <si>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</si>
  <si>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</si>
  <si>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</si>
  <si>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</si>
  <si>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</si>
  <si>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</si>
  <si>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</si>
  <si>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</si>
  <si>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</si>
  <si>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</si>
  <si>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</si>
  <si>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</si>
  <si>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</si>
  <si>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</si>
  <si>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</si>
  <si>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</si>
  <si>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</si>
  <si>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</si>
  <si>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</si>
  <si>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</si>
  <si>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</si>
  <si>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</si>
  <si>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</si>
  <si>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</si>
  <si>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</si>
  <si>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</si>
  <si>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</si>
  <si>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</si>
  <si>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</si>
  <si>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</si>
  <si>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</si>
  <si>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</si>
  <si>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</si>
  <si>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</si>
  <si>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</si>
  <si>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</si>
  <si>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</si>
  <si>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</si>
  <si>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</si>
  <si>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</si>
  <si>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</si>
  <si>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</si>
  <si>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</si>
  <si>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</si>
  <si>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</si>
  <si>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</si>
  <si>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</si>
  <si>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</si>
  <si>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</si>
  <si>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</si>
  <si>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</si>
  <si>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</si>
  <si>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</si>
  <si>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</si>
  <si>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</si>
  <si>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</si>
  <si>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</si>
  <si>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</si>
  <si>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</si>
  <si>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</si>
  <si>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</si>
  <si>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</si>
  <si>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</si>
  <si>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</si>
  <si>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</si>
  <si>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</si>
  <si>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</si>
  <si>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</si>
  <si>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</si>
  <si>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</si>
  <si>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</si>
  <si>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</si>
  <si>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</si>
  <si>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</si>
  <si>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</si>
  <si>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</si>
  <si>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</si>
  <si>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</si>
  <si>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</si>
  <si>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</si>
  <si>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</si>
  <si>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</si>
  <si>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</si>
  <si>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</si>
  <si>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</si>
  <si>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</si>
  <si>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</si>
  <si>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</si>
  <si>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</si>
  <si>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</si>
  <si>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</si>
  <si>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</si>
  <si>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</si>
  <si>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</si>
  <si>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</si>
  <si>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</si>
  <si>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</si>
  <si>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</si>
  <si>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</si>
  <si>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</si>
  <si>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</si>
  <si>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</si>
  <si>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</si>
  <si>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</si>
  <si>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</si>
  <si>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</si>
  <si>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</si>
  <si>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</si>
  <si>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</si>
  <si>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</si>
  <si>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</si>
  <si>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</si>
  <si>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</si>
  <si>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</si>
  <si>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</si>
  <si>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</si>
  <si>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</si>
  <si>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</si>
  <si>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</si>
  <si>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</si>
  <si>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</si>
  <si>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</si>
  <si>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</si>
  <si>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</si>
  <si>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</si>
  <si>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</si>
  <si>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</si>
  <si>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</si>
  <si>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</si>
  <si>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</si>
  <si>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</si>
  <si>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</si>
  <si>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</si>
  <si>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</si>
  <si>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</si>
  <si>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</si>
  <si>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</si>
  <si>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</si>
  <si>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</si>
  <si>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</si>
  <si>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</si>
  <si>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</si>
  <si>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</si>
  <si>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</si>
  <si>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</si>
  <si>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</si>
  <si>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</si>
  <si>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</si>
  <si>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</si>
  <si>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</si>
  <si>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</si>
  <si>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</si>
  <si>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</si>
  <si>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</si>
  <si>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</si>
  <si>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</si>
  <si>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</si>
  <si>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</si>
  <si>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</si>
  <si>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</si>
  <si>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</si>
  <si>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</si>
  <si>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</si>
  <si>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</si>
  <si>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</si>
  <si>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</si>
  <si>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</si>
  <si>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</si>
  <si>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</si>
  <si>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</si>
  <si>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</si>
  <si>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</si>
  <si>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</si>
  <si>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</si>
  <si>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</si>
  <si>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</si>
  <si>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</si>
  <si>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</si>
  <si>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</si>
  <si>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</si>
  <si>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</si>
  <si>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</si>
  <si>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</si>
  <si>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</si>
  <si>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</si>
  <si>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</si>
  <si>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</si>
  <si>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</si>
  <si>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</si>
  <si>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</si>
  <si>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</si>
  <si>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</si>
  <si>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</si>
  <si>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</si>
  <si>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</si>
  <si>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</si>
  <si>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</si>
  <si>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</si>
  <si>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</si>
  <si>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</si>
  <si>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</si>
  <si>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</si>
  <si>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</si>
  <si>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</si>
  <si>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</si>
  <si>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</si>
  <si>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</si>
  <si>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</si>
  <si>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</si>
  <si>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</si>
  <si>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</si>
  <si>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</si>
  <si>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</si>
  <si>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</si>
  <si>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</si>
  <si>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</si>
  <si>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</si>
  <si>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</si>
  <si>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</si>
  <si>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</si>
  <si>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</si>
  <si>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</si>
  <si>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</si>
  <si>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</si>
  <si>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</si>
  <si>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</si>
  <si>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</si>
  <si>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</si>
  <si>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</si>
  <si>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</si>
  <si>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</si>
  <si>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</si>
  <si>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</si>
  <si>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</si>
  <si>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</si>
  <si>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</si>
  <si>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</si>
  <si>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</si>
  <si>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</si>
  <si>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</si>
  <si>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</si>
  <si>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</si>
  <si>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</si>
  <si>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</si>
  <si>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</si>
  <si>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</si>
  <si>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</si>
  <si>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</si>
  <si>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</si>
  <si>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</si>
  <si>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</si>
  <si>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</si>
  <si>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</si>
  <si>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</si>
  <si>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</si>
  <si>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</si>
  <si>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</si>
  <si>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</si>
  <si>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</si>
  <si>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</si>
  <si>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</si>
  <si>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</si>
  <si>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</si>
  <si>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</si>
  <si>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</si>
  <si>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</si>
  <si>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</si>
  <si>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</si>
  <si>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</si>
  <si>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</si>
  <si>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</si>
  <si>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</si>
  <si>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</si>
  <si>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</si>
  <si>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</si>
  <si>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</si>
  <si>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</si>
  <si>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</si>
  <si>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</si>
  <si>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</si>
  <si>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</si>
  <si>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</si>
  <si>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</si>
  <si>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</si>
  <si>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</si>
  <si>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</si>
  <si>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</si>
  <si>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</si>
  <si>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</si>
  <si>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</si>
  <si>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</si>
  <si>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</si>
  <si>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</si>
  <si>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</si>
  <si>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</si>
  <si>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</si>
  <si>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</si>
  <si>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</si>
  <si>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</si>
  <si>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</si>
  <si>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</si>
  <si>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</si>
  <si>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</si>
  <si>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</si>
  <si>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</si>
  <si>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</si>
  <si>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</si>
  <si>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</si>
  <si>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</si>
  <si>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</si>
  <si>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</si>
  <si>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</si>
  <si>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</si>
  <si>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</si>
  <si>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</si>
  <si>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</si>
  <si>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</si>
  <si>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</si>
  <si>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</si>
  <si>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</si>
  <si>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</si>
  <si>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</si>
  <si>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</si>
  <si>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</si>
  <si>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</si>
  <si>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</si>
  <si>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</si>
  <si>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</si>
  <si>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</si>
  <si>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</si>
  <si>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</si>
  <si>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</si>
  <si>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</si>
  <si>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</si>
  <si>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</si>
  <si>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</si>
  <si>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</si>
  <si>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</si>
  <si>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</si>
  <si>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</si>
  <si>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</si>
  <si>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</si>
  <si>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</si>
  <si>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</si>
  <si>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</si>
  <si>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</si>
  <si>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</si>
  <si>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</si>
  <si>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</si>
  <si>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</si>
  <si>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</si>
  <si>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</si>
  <si>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</si>
  <si>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</si>
  <si>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</si>
  <si>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</si>
  <si>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</si>
  <si>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</si>
  <si>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</si>
  <si>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</si>
  <si>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</si>
  <si>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</si>
  <si>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</si>
  <si>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</si>
  <si>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</si>
  <si>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</si>
  <si>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</si>
  <si>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</si>
  <si>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</si>
  <si>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</si>
  <si>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</si>
  <si>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</si>
  <si>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</si>
  <si>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</si>
  <si>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</si>
  <si>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</si>
  <si>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</si>
  <si>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</si>
  <si>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</si>
  <si>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</si>
  <si>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</si>
  <si>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</si>
  <si>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</si>
  <si>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</si>
  <si>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</si>
  <si>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</si>
  <si>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</si>
  <si>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</si>
  <si>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</si>
  <si>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</si>
  <si>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</si>
  <si>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</si>
  <si>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</si>
  <si>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</si>
  <si>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</si>
  <si>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</si>
  <si>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</si>
  <si>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</si>
  <si>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</si>
  <si>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</si>
  <si>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</si>
  <si>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</si>
  <si>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</si>
  <si>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</si>
  <si>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</si>
  <si>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</si>
  <si>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</si>
  <si>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</si>
  <si>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</si>
  <si>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</si>
  <si>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</si>
  <si>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</si>
  <si>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</si>
  <si>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</si>
  <si>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</si>
  <si>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</si>
  <si>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</si>
  <si>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</si>
  <si>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</si>
  <si>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</si>
  <si>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</si>
  <si>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</si>
  <si>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</si>
  <si>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</si>
  <si>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</si>
  <si>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</si>
  <si>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</si>
  <si>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</si>
  <si>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</si>
  <si>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</si>
  <si>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</si>
  <si>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</si>
  <si>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</si>
  <si>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</si>
  <si>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</si>
  <si>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</si>
  <si>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</si>
  <si>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</si>
  <si>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</si>
  <si>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</si>
  <si>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</si>
  <si>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</si>
  <si>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</si>
  <si>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</si>
  <si>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</si>
  <si>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</si>
  <si>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</si>
  <si>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</si>
  <si>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</si>
  <si>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</si>
  <si>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</si>
  <si>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</si>
  <si>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</si>
  <si>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</si>
  <si>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</si>
  <si>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</si>
  <si>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</si>
  <si>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</si>
  <si>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</si>
  <si>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</si>
  <si>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</si>
  <si>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</si>
  <si>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</si>
  <si>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</si>
  <si>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</si>
  <si>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</si>
  <si>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</si>
  <si>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</si>
  <si>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</si>
  <si>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</si>
  <si>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</si>
  <si>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</si>
  <si>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</si>
  <si>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</si>
  <si>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</si>
  <si>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</si>
  <si>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</si>
  <si>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</si>
  <si>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</si>
  <si>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</si>
  <si>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</si>
  <si>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</si>
  <si>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</si>
  <si>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</si>
  <si>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</si>
  <si>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</si>
  <si>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</si>
  <si>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</si>
  <si>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</si>
  <si>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</si>
  <si>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</si>
  <si>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</si>
  <si>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</si>
  <si>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</si>
  <si>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</si>
  <si>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</si>
  <si>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</si>
  <si>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</si>
  <si>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</si>
  <si>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</si>
  <si>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</si>
  <si>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</si>
  <si>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</si>
  <si>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</si>
  <si>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</si>
  <si>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</si>
  <si>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</si>
  <si>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</si>
  <si>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</si>
  <si>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</si>
  <si>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</si>
  <si>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</si>
  <si>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</si>
  <si>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</si>
  <si>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</si>
  <si>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</si>
  <si>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</si>
  <si>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</si>
  <si>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</si>
  <si>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</si>
  <si>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</si>
  <si>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</si>
  <si>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</si>
  <si>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</si>
  <si>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</si>
  <si>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</si>
  <si>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</si>
  <si>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</si>
  <si>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</si>
  <si>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</si>
  <si>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</si>
  <si>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</si>
  <si>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</si>
  <si>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</si>
  <si>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</si>
  <si>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</si>
  <si>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</si>
  <si>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</si>
  <si>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</si>
  <si>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</si>
  <si>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</si>
  <si>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</si>
  <si>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</si>
  <si>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</si>
  <si>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</si>
  <si>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</si>
  <si>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</si>
  <si>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</si>
  <si>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</si>
  <si>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</si>
  <si>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</si>
  <si>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</si>
  <si>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</si>
  <si>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</si>
  <si>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</si>
  <si>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</si>
  <si>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</si>
  <si>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</si>
  <si>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</si>
  <si>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</si>
  <si>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</si>
  <si>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</si>
  <si>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</si>
  <si>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</si>
  <si>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</si>
  <si>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</si>
  <si>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</si>
  <si>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</si>
  <si>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</si>
  <si>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</si>
  <si>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</si>
  <si>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</si>
  <si>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</si>
  <si>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</si>
  <si>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</si>
  <si>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</si>
  <si>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</si>
  <si>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</si>
  <si>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</si>
  <si>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</si>
  <si>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</si>
  <si>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</si>
  <si>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</si>
  <si>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</si>
  <si>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</si>
  <si>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</si>
  <si>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</si>
  <si>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</si>
  <si>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</si>
  <si>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</si>
  <si>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</si>
  <si>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</si>
  <si>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</si>
  <si>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</si>
  <si>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</si>
  <si>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</si>
  <si>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</si>
  <si>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</si>
  <si>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</si>
  <si>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</si>
  <si>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</si>
  <si>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</si>
  <si>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</si>
  <si>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</si>
  <si>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</si>
  <si>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</si>
  <si>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</si>
  <si>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</si>
  <si>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</si>
  <si>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</si>
  <si>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</si>
  <si>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</si>
  <si>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</si>
  <si>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</si>
  <si>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</si>
  <si>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</si>
  <si>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</si>
  <si>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</si>
  <si>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</si>
  <si>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</si>
  <si>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</si>
  <si>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</si>
  <si>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</si>
  <si>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</si>
  <si>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</si>
  <si>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</si>
  <si>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</si>
  <si>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</si>
  <si>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</si>
  <si>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</si>
  <si>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</si>
  <si>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</si>
  <si>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</si>
  <si>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</si>
  <si>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</si>
  <si>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</si>
  <si>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</si>
  <si>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</si>
  <si>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</si>
  <si>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</si>
  <si>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</si>
  <si>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</si>
  <si>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</si>
  <si>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</si>
  <si>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</si>
  <si>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</si>
  <si>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</si>
  <si>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</si>
  <si>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</si>
  <si>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</si>
  <si>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</si>
  <si>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</si>
  <si>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</si>
  <si>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</si>
  <si>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</si>
  <si>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</si>
  <si>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</si>
  <si>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</si>
  <si>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</si>
  <si>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</si>
  <si>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</si>
  <si>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</si>
  <si>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</si>
  <si>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</si>
  <si>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</si>
  <si>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</si>
  <si>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</si>
  <si>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</si>
  <si>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</si>
  <si>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</si>
  <si>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</si>
  <si>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</si>
  <si>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</si>
  <si>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</si>
  <si>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</si>
  <si>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</si>
  <si>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</si>
  <si>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</si>
  <si>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</si>
  <si>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</si>
  <si>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</si>
  <si>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</si>
  <si>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</si>
  <si>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</si>
  <si>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</si>
  <si>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</si>
  <si>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</si>
  <si>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</si>
  <si>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</si>
  <si>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</si>
  <si>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</si>
  <si>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</si>
  <si>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</si>
  <si>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</si>
  <si>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</si>
  <si>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</si>
  <si>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</si>
  <si>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</si>
  <si>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</si>
  <si>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</si>
  <si>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</si>
  <si>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</si>
  <si>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</si>
  <si>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</si>
  <si>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</si>
  <si>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</si>
  <si>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</si>
  <si>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</si>
  <si>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</si>
  <si>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</si>
  <si>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</si>
  <si>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</si>
  <si>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</si>
  <si>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</si>
  <si>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</si>
  <si>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</si>
  <si>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</si>
  <si>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</si>
  <si>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</si>
  <si>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</si>
  <si>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</si>
  <si>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</si>
  <si>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</si>
  <si>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</si>
  <si>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</si>
  <si>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</si>
  <si>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</si>
  <si>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</si>
  <si>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</si>
  <si>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</si>
  <si>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</si>
  <si>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</si>
  <si>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</si>
  <si>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</si>
  <si>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</si>
  <si>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</si>
  <si>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</si>
  <si>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</si>
  <si>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</si>
  <si>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</si>
  <si>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</si>
  <si>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</si>
  <si>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</si>
  <si>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</si>
  <si>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</si>
  <si>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</si>
  <si>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</si>
  <si>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</si>
  <si>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</si>
  <si>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</si>
  <si>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</si>
  <si>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</si>
  <si>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</si>
  <si>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</si>
  <si>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</si>
  <si>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</si>
  <si>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</si>
  <si>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</si>
  <si>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</si>
  <si>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</si>
  <si>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</si>
  <si>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</si>
  <si>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</si>
  <si>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</si>
  <si>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</si>
  <si>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</si>
  <si>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</si>
  <si>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</si>
  <si>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</si>
  <si>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</si>
  <si>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</si>
  <si>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</si>
  <si>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</si>
  <si>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</si>
  <si>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</si>
  <si>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</si>
  <si>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</si>
  <si>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</si>
  <si>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</si>
  <si>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</si>
  <si>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</si>
  <si>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</si>
  <si>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</si>
  <si>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</si>
  <si>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</si>
  <si>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</si>
  <si>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</si>
  <si>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</si>
  <si>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</si>
  <si>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</si>
  <si>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</si>
  <si>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</si>
  <si>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</si>
  <si>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</si>
  <si>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</si>
  <si>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</si>
  <si>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</si>
  <si>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</si>
  <si>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</si>
  <si>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</si>
  <si>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</si>
  <si>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</si>
  <si>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</si>
  <si>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</si>
  <si>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</si>
  <si>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</si>
  <si>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</si>
  <si>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</si>
  <si>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</si>
  <si>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</si>
  <si>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</si>
  <si>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</si>
  <si>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</si>
  <si>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</si>
  <si>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</si>
  <si>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</si>
  <si>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</si>
  <si>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</si>
  <si>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</si>
  <si>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</si>
  <si>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</si>
  <si>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</si>
  <si>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</si>
  <si>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</si>
  <si>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</si>
  <si>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</si>
  <si>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</si>
  <si>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</si>
  <si>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</si>
  <si>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</si>
  <si>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</si>
  <si>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</si>
  <si>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</si>
  <si>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</si>
  <si>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</si>
  <si>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</si>
  <si>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</si>
  <si>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</si>
  <si>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</si>
  <si>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</si>
  <si>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</si>
  <si>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</si>
  <si>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</si>
  <si>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</si>
  <si>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</si>
  <si>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</si>
  <si>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</si>
  <si>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</si>
  <si>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</si>
  <si>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</si>
  <si>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</si>
  <si>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</si>
  <si>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</si>
  <si>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</si>
  <si>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</si>
  <si>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</si>
  <si>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</si>
  <si>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</si>
  <si>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</si>
  <si>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</si>
  <si>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</si>
  <si>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</si>
  <si>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</si>
  <si>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</si>
  <si>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</si>
  <si>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</si>
  <si>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</si>
  <si>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</si>
  <si>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</si>
  <si>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</si>
  <si>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</si>
  <si>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</si>
  <si>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</si>
  <si>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</si>
  <si>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</si>
  <si>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</si>
  <si>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</si>
  <si>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</si>
  <si>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</si>
  <si>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</si>
  <si>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</si>
  <si>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</si>
  <si>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</si>
  <si>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</si>
  <si>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</si>
  <si>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</si>
  <si>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</si>
  <si>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</si>
  <si>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</si>
  <si>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</si>
  <si>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</si>
  <si>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</si>
  <si>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</si>
  <si>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</si>
  <si>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</si>
  <si>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</si>
  <si>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</si>
  <si>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</si>
  <si>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</si>
  <si>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</si>
  <si>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</si>
  <si>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</si>
  <si>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</si>
  <si>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</si>
  <si>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</si>
  <si>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</si>
  <si>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</si>
  <si>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</si>
  <si>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</si>
  <si>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</si>
  <si>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</si>
  <si>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</si>
  <si>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</si>
  <si>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</si>
  <si>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</si>
  <si>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</si>
  <si>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</si>
  <si>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</si>
  <si>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</si>
  <si>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</si>
  <si>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</si>
  <si>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</si>
  <si>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</si>
  <si>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</si>
  <si>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</si>
  <si>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</si>
  <si>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</si>
  <si>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</si>
  <si>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</si>
  <si>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</si>
  <si>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</si>
  <si>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</si>
  <si>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</si>
  <si>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</si>
  <si>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</si>
  <si>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</si>
  <si>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</si>
  <si>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</si>
  <si>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</si>
  <si>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</si>
  <si>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</si>
  <si>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</si>
  <si>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</si>
  <si>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</si>
  <si>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</si>
  <si>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</si>
  <si>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</si>
  <si>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</si>
  <si>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</si>
  <si>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</si>
  <si>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</si>
  <si>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</si>
  <si>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</si>
  <si>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</si>
  <si>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</si>
  <si>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</si>
  <si>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</si>
  <si>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</si>
  <si>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</si>
  <si>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</si>
  <si>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</si>
  <si>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</si>
  <si>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</si>
  <si>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</si>
  <si>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</si>
  <si>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</si>
  <si>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</si>
  <si>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</si>
  <si>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</si>
  <si>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</si>
  <si>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</si>
  <si>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</si>
  <si>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</si>
  <si>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</si>
  <si>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</si>
  <si>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</si>
  <si>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</si>
  <si>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</si>
  <si>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</si>
  <si>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</si>
  <si>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</si>
  <si>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</si>
  <si>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</si>
  <si>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</si>
  <si>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</si>
  <si>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</si>
  <si>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</si>
  <si>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</si>
  <si>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</si>
  <si>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</si>
  <si>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</si>
  <si>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</si>
  <si>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</si>
  <si>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</si>
  <si>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</si>
  <si>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</si>
  <si>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</si>
  <si>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</si>
  <si>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</si>
  <si>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</si>
  <si>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</si>
  <si>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</si>
  <si>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</si>
  <si>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</si>
  <si>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</si>
  <si>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</si>
  <si>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</si>
  <si>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</si>
  <si>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</si>
  <si>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</si>
  <si>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</si>
  <si>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</si>
  <si>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</si>
  <si>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</si>
  <si>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</si>
  <si>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</si>
  <si>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</si>
  <si>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</si>
  <si>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</si>
  <si>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</si>
  <si>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</si>
  <si>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</si>
  <si>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</si>
  <si>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</si>
  <si>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</si>
  <si>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</si>
  <si>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</si>
  <si>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</si>
  <si>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</si>
  <si>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</si>
  <si>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</si>
  <si>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</si>
  <si>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</si>
  <si>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</si>
  <si>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</si>
  <si>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</si>
  <si>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</si>
  <si>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</si>
  <si>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</si>
  <si>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</si>
  <si>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</si>
  <si>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</si>
  <si>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</si>
  <si>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</si>
  <si>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</si>
  <si>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</si>
  <si>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</si>
  <si>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</si>
  <si>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</si>
  <si>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</si>
  <si>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</si>
  <si>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</si>
  <si>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</si>
  <si>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</si>
  <si>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</si>
  <si>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</si>
  <si>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</si>
  <si>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</si>
  <si>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</si>
  <si>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</si>
  <si>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</si>
  <si>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</si>
  <si>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</si>
  <si>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</si>
  <si>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</si>
  <si>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</si>
  <si>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</si>
  <si>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</si>
  <si>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</si>
  <si>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</si>
  <si>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</si>
  <si>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</si>
  <si>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</si>
  <si>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</si>
  <si>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</si>
  <si>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</si>
  <si>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</si>
  <si>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</si>
  <si>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</si>
  <si>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</si>
  <si>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</si>
  <si>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</si>
  <si>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</si>
  <si>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</si>
  <si>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</si>
  <si>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</si>
  <si>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</si>
  <si>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</si>
  <si>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</si>
  <si>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</si>
  <si>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</si>
  <si>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</si>
  <si>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</si>
  <si>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</si>
  <si>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</si>
  <si>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</si>
  <si>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</si>
  <si>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</si>
  <si>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</si>
  <si>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</si>
  <si>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</si>
  <si>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</si>
  <si>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</si>
  <si>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</si>
  <si>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</si>
  <si>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</si>
  <si>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</si>
  <si>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</si>
  <si>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</si>
  <si>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</si>
  <si>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</si>
  <si>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</si>
  <si>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</si>
  <si>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</si>
  <si>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</si>
  <si>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</si>
  <si>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</si>
  <si>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</si>
  <si>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</si>
  <si>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</si>
  <si>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</si>
  <si>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</si>
  <si>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</si>
  <si>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</si>
  <si>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</si>
  <si>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</si>
  <si>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</si>
  <si>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</si>
  <si>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</si>
  <si>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</si>
  <si>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</si>
  <si>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</si>
  <si>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</si>
  <si>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</si>
  <si>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</si>
  <si>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</si>
  <si>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</si>
  <si>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</si>
  <si>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</si>
  <si>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</si>
  <si>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</si>
  <si>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</si>
  <si>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</si>
  <si>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</si>
  <si>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</si>
  <si>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</si>
  <si>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</si>
  <si>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</si>
  <si>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</si>
  <si>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</si>
  <si>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</si>
  <si>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</si>
  <si>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</si>
  <si>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</si>
  <si>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</si>
  <si>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</si>
  <si>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</si>
  <si>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</si>
  <si>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</si>
  <si>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</si>
  <si>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</si>
  <si>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</si>
  <si>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</si>
  <si>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</si>
  <si>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</si>
  <si>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</si>
  <si>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</si>
  <si>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</si>
  <si>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</si>
  <si>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</si>
  <si>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</si>
  <si>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</si>
  <si>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</si>
  <si>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</si>
  <si>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</si>
  <si>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</si>
  <si>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</si>
  <si>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</si>
  <si>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</si>
  <si>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</si>
  <si>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</si>
  <si>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</si>
  <si>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</si>
  <si>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</si>
  <si>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</si>
  <si>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</si>
  <si>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</si>
  <si>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</si>
  <si>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</si>
  <si>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</si>
  <si>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</si>
  <si>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</si>
  <si>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</si>
  <si>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</si>
  <si>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</si>
  <si>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</si>
  <si>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</si>
  <si>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</si>
  <si>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</si>
  <si>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</si>
  <si>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</si>
  <si>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</si>
  <si>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</si>
  <si>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</si>
  <si>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</si>
  <si>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</si>
  <si>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</si>
  <si>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</si>
  <si>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</si>
  <si>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</si>
  <si>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</si>
  <si>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</si>
  <si>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</si>
  <si>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</si>
  <si>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</si>
  <si>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</si>
  <si>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</si>
  <si>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</si>
  <si>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</si>
  <si>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</si>
  <si>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</si>
  <si>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</si>
  <si>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</si>
  <si>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</si>
  <si>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</si>
  <si>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</si>
  <si>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</si>
  <si>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</si>
  <si>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</si>
  <si>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</si>
  <si>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</si>
  <si>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</si>
  <si>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</si>
  <si>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</si>
  <si>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</si>
  <si>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</si>
  <si>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</si>
  <si>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</si>
  <si>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</si>
  <si>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</si>
  <si>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</si>
  <si>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</si>
  <si>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</si>
  <si>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</si>
  <si>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</si>
  <si>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</si>
  <si>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</si>
  <si>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</si>
  <si>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</si>
  <si>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</si>
  <si>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</si>
  <si>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</si>
  <si>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</si>
  <si>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</si>
  <si>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</si>
  <si>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</si>
  <si>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</si>
  <si>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</si>
  <si>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</si>
  <si>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</si>
  <si>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</si>
  <si>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</si>
  <si>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</si>
  <si>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</si>
  <si>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</si>
  <si>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</si>
  <si>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</si>
  <si>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</si>
  <si>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</si>
  <si>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</si>
  <si>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</si>
  <si>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</si>
  <si>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</si>
  <si>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</si>
  <si>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</si>
  <si>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</si>
  <si>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</si>
  <si>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</si>
  <si>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</si>
  <si>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</si>
  <si>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</si>
  <si>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</si>
  <si>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</si>
  <si>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</si>
  <si>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</si>
  <si>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</si>
  <si>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</si>
  <si>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</si>
  <si>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</si>
  <si>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</si>
  <si>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</si>
  <si>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</si>
  <si>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</si>
  <si>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</si>
  <si>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</si>
  <si>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</si>
  <si>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</si>
  <si>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</si>
  <si>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</si>
  <si>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</si>
  <si>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</si>
  <si>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</si>
  <si>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</si>
  <si>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</si>
  <si>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</si>
  <si>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</si>
  <si>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</si>
  <si>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</si>
  <si>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</si>
  <si>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</si>
  <si>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</si>
  <si>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</si>
  <si>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</si>
  <si>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</si>
  <si>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</si>
  <si>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</si>
  <si>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</si>
  <si>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</si>
  <si>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</si>
  <si>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</si>
  <si>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</si>
  <si>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</si>
  <si>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</si>
  <si>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</si>
  <si>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</si>
  <si>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</si>
  <si>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</si>
  <si>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</si>
  <si>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</si>
  <si>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</si>
  <si>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</si>
  <si>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</si>
  <si>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</si>
  <si>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</si>
  <si>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</si>
  <si>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</si>
  <si>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</si>
  <si>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</si>
  <si>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</si>
  <si>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</si>
  <si>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</si>
  <si>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</si>
  <si>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</si>
  <si>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</si>
  <si>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</si>
  <si>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</si>
  <si>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</si>
  <si>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</si>
  <si>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</si>
  <si>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</si>
  <si>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</si>
  <si>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</si>
  <si>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</si>
  <si>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</si>
  <si>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</si>
  <si>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</si>
  <si>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</si>
  <si>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</si>
  <si>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</si>
  <si>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</si>
  <si>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</si>
  <si>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</si>
  <si>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</si>
  <si>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</si>
  <si>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</si>
  <si>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</si>
  <si>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</si>
  <si>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</si>
  <si>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</si>
  <si>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</si>
  <si>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</si>
  <si>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</si>
  <si>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</si>
  <si>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</si>
  <si>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</si>
  <si>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</si>
  <si>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</si>
  <si>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</si>
  <si>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</si>
  <si>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</si>
  <si>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</si>
  <si>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</si>
  <si>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</si>
  <si>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</si>
  <si>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</si>
  <si>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</si>
  <si>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</si>
  <si>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</si>
  <si>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</si>
  <si>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</si>
  <si>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</si>
  <si>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</si>
  <si>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</si>
  <si>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</si>
  <si>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</si>
  <si>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</si>
  <si>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</si>
  <si>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</si>
  <si>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</si>
  <si>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</si>
  <si>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</si>
  <si>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</si>
  <si>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</si>
  <si>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</si>
  <si>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</si>
  <si>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</si>
  <si>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</si>
  <si>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</si>
  <si>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</si>
  <si>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</si>
  <si>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</si>
  <si>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</si>
  <si>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</si>
  <si>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</si>
  <si>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</si>
  <si>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</si>
  <si>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</si>
  <si>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</si>
  <si>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</si>
  <si>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</si>
  <si>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</si>
  <si>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</si>
  <si>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</si>
  <si>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</si>
  <si>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</si>
  <si>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</si>
  <si>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</si>
  <si>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</si>
  <si>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</si>
  <si>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</si>
  <si>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</si>
  <si>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</si>
  <si>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</si>
  <si>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</si>
  <si>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</si>
  <si>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</si>
  <si>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</si>
  <si>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</si>
  <si>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</si>
  <si>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</si>
  <si>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</si>
  <si>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</si>
  <si>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</si>
  <si>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</si>
  <si>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</si>
  <si>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</si>
  <si>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</si>
  <si>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</si>
  <si>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</si>
  <si>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</si>
  <si>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</si>
  <si>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</si>
  <si>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</si>
  <si>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</si>
  <si>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</si>
  <si>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</si>
  <si>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</si>
  <si>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</si>
  <si>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</si>
  <si>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</si>
  <si>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</si>
  <si>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</si>
  <si>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</si>
  <si>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</si>
  <si>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</si>
  <si>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</si>
  <si>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</si>
  <si>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</si>
  <si>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</si>
  <si>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</si>
  <si>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</si>
  <si>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</si>
  <si>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</si>
  <si>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</si>
  <si>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</si>
  <si>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</si>
  <si>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</si>
  <si>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</si>
  <si>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</si>
  <si>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</si>
  <si>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</si>
  <si>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</si>
  <si>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</si>
  <si>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</si>
  <si>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</si>
  <si>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</si>
  <si>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</si>
  <si>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</si>
  <si>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</si>
  <si>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</si>
  <si>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</si>
  <si>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</si>
  <si>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</si>
  <si>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</si>
  <si>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</si>
  <si>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</si>
  <si>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</si>
  <si>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</si>
  <si>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</si>
  <si>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</si>
  <si>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</si>
  <si>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</si>
  <si>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</si>
  <si>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</si>
  <si>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</si>
  <si>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</si>
  <si>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</si>
  <si>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</si>
  <si>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</si>
  <si>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</si>
  <si>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</si>
  <si>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</si>
  <si>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</si>
  <si>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</si>
  <si>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</si>
  <si>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</si>
  <si>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</si>
  <si>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</si>
  <si>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</si>
  <si>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</si>
  <si>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</si>
  <si>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</si>
  <si>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</si>
  <si>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</si>
  <si>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</si>
  <si>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</si>
  <si>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</si>
  <si>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</si>
  <si>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</si>
  <si>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</si>
  <si>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</si>
  <si>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</si>
  <si>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</si>
  <si>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</si>
  <si>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</si>
  <si>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</si>
  <si>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</si>
  <si>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</si>
  <si>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</si>
  <si>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</si>
  <si>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</si>
  <si>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</si>
  <si>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</si>
  <si>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</si>
  <si>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</si>
  <si>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</si>
  <si>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</si>
  <si>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</si>
  <si>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</si>
  <si>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</si>
  <si>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</si>
  <si>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</si>
  <si>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</si>
  <si>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</si>
  <si>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</si>
  <si>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</si>
  <si>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</si>
  <si>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</si>
  <si>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</si>
  <si>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</si>
  <si>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</si>
  <si>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</si>
  <si>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</si>
  <si>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</si>
  <si>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</si>
  <si>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</si>
  <si>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</si>
  <si>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</si>
  <si>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</si>
  <si>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</si>
  <si>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</si>
  <si>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</si>
  <si>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</si>
  <si>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</si>
  <si>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</si>
  <si>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</si>
  <si>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</si>
  <si>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</si>
  <si>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</si>
  <si>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</si>
  <si>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</si>
  <si>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</si>
  <si>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</si>
  <si>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</si>
  <si>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</si>
  <si>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</si>
  <si>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</si>
  <si>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</si>
  <si>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</si>
  <si>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</si>
  <si>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</si>
  <si>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</si>
  <si>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</si>
  <si>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</si>
  <si>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</si>
  <si>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</si>
  <si>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</si>
  <si>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</si>
  <si>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</si>
  <si>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</si>
  <si>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</si>
  <si>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</si>
  <si>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</si>
  <si>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</si>
  <si>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</si>
  <si>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</si>
  <si>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</si>
  <si>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</si>
  <si>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</si>
  <si>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</si>
  <si>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</si>
  <si>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</si>
  <si>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</si>
  <si>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</si>
  <si>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</si>
  <si>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</si>
  <si>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</si>
  <si>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</si>
  <si>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</si>
  <si>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</si>
  <si>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</si>
  <si>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</si>
  <si>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</si>
  <si>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</si>
  <si>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</si>
  <si>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</si>
  <si>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</si>
  <si>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ЧИПРОВЦИ</t>
  </si>
  <si>
    <t>b888</t>
  </si>
  <si>
    <t>d766</t>
  </si>
  <si>
    <t>c1060</t>
  </si>
  <si>
    <t xml:space="preserve">Радослава Горанова </t>
  </si>
  <si>
    <t xml:space="preserve">Силвия Еленкова </t>
  </si>
  <si>
    <t>Пламен Петков</t>
  </si>
  <si>
    <t>09554/2828</t>
  </si>
  <si>
    <t>chiprovci@mail.bg</t>
  </si>
  <si>
    <t>10.08.2018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</si>
</sst>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 t="str">
        <f>+OTCHET!B9</f>
        <v>ОБЩИНА ЧИПРОВЦИ</v>
      </c>
      <c r="C2" s="1752"/>
      <c r="D2" s="1753"/>
      <c r="E2" s="1021"/>
      <c r="F2" s="1022">
        <f>+OTCHET!H9</f>
        <v>0</v>
      </c>
      <c r="G2" s="1023" t="str">
        <f>+OTCHET!F12</f>
        <v>6210</v>
      </c>
      <c r="H2" s="1024"/>
      <c r="I2" s="1754">
        <f>+OTCHET!H609</f>
        <v>0</v>
      </c>
      <c r="J2" s="1755"/>
      <c r="K2" s="1015"/>
      <c r="L2" s="1756" t="str">
        <f>OTCHET!H607</f>
        <v>chiprovci@mail.bg</v>
      </c>
      <c r="M2" s="1757"/>
      <c r="N2" s="175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1" t="s">
        <v>1008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43312</v>
      </c>
      <c r="M6" s="1021"/>
      <c r="N6" s="1046" t="s">
        <v>1010</v>
      </c>
      <c r="O6" s="1010"/>
      <c r="P6" s="1047">
        <f>OTCHET!F9</f>
        <v>43312</v>
      </c>
      <c r="Q6" s="1046" t="s">
        <v>1010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2" t="s">
        <v>987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43312</v>
      </c>
      <c r="H9" s="1021"/>
      <c r="I9" s="1071">
        <f>+L4</f>
        <v>2018</v>
      </c>
      <c r="J9" s="1072">
        <f>+L6</f>
        <v>43312</v>
      </c>
      <c r="K9" s="1073"/>
      <c r="L9" s="1074">
        <f>+L6</f>
        <v>43312</v>
      </c>
      <c r="M9" s="1073"/>
      <c r="N9" s="1075">
        <f>+L6</f>
        <v>43312</v>
      </c>
      <c r="O9" s="1076"/>
      <c r="P9" s="1077">
        <f>+L4</f>
        <v>2018</v>
      </c>
      <c r="Q9" s="1075">
        <f>+L6</f>
        <v>43312</v>
      </c>
      <c r="R9" s="1048"/>
      <c r="S9" s="1745" t="s">
        <v>988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1025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2065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1028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1030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1032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1034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1036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1038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2067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1041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1044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1046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1048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1050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1057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1059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1061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1063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1065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1068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160645</v>
      </c>
      <c r="K43" s="1097"/>
      <c r="L43" s="1116">
        <f>+IF($P$2=33,$Q43,0)</f>
        <v>0</v>
      </c>
      <c r="M43" s="1097"/>
      <c r="N43" s="1117">
        <f>+ROUND(+G43+J43+L43,0)</f>
        <v>160645</v>
      </c>
      <c r="O43" s="1099"/>
      <c r="P43" s="1115">
        <f>+ROUND(+SUM(OTCHET!E146:E151)+SUM(OTCHET!E164:E169),0)</f>
        <v>0</v>
      </c>
      <c r="Q43" s="1116">
        <f>+ROUND(+SUM(OTCHET!L146:L151)+SUM(OTCHET!L164:L169),0)</f>
        <v>160645</v>
      </c>
      <c r="R43" s="1048"/>
      <c r="S43" s="1697" t="s">
        <v>1070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7" t="s">
        <v>1072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1074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160645</v>
      </c>
      <c r="K46" s="1097"/>
      <c r="L46" s="1128">
        <f>+ROUND(+SUM(L42:L45),0)</f>
        <v>0</v>
      </c>
      <c r="M46" s="1097"/>
      <c r="N46" s="1129">
        <f>+ROUND(+SUM(N42:N45),0)</f>
        <v>160645</v>
      </c>
      <c r="O46" s="1099"/>
      <c r="P46" s="1127">
        <f>+ROUND(+SUM(P42:P45),0)</f>
        <v>0</v>
      </c>
      <c r="Q46" s="1128">
        <f>+ROUND(+SUM(Q42:Q45),0)</f>
        <v>160645</v>
      </c>
      <c r="R46" s="1048"/>
      <c r="S46" s="1712" t="s">
        <v>1076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160645</v>
      </c>
      <c r="K48" s="1097"/>
      <c r="L48" s="1202">
        <f>+ROUND(L23+L28+L35+L40+L46,0)</f>
        <v>0</v>
      </c>
      <c r="M48" s="1097"/>
      <c r="N48" s="1203">
        <f>+ROUND(N23+N28+N35+N40+N46,0)</f>
        <v>160645</v>
      </c>
      <c r="O48" s="1204"/>
      <c r="P48" s="1201">
        <f>+ROUND(P23+P28+P35+P40+P46,0)</f>
        <v>0</v>
      </c>
      <c r="Q48" s="1202">
        <f>+ROUND(Q23+Q28+Q35+Q40+Q46,0)</f>
        <v>160645</v>
      </c>
      <c r="R48" s="1048"/>
      <c r="S48" s="1724" t="s">
        <v>1078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31658</v>
      </c>
      <c r="K51" s="1097"/>
      <c r="L51" s="1104">
        <f>+IF($P$2=33,$Q51,0)</f>
        <v>0</v>
      </c>
      <c r="M51" s="1097"/>
      <c r="N51" s="1134">
        <f>+ROUND(+G51+J51+L51,0)</f>
        <v>31658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31658</v>
      </c>
      <c r="R51" s="1048"/>
      <c r="S51" s="1706" t="s">
        <v>1082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1084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1086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32044</v>
      </c>
      <c r="K54" s="1097"/>
      <c r="L54" s="1122">
        <f>+IF($P$2=33,$Q54,0)</f>
        <v>0</v>
      </c>
      <c r="M54" s="1097"/>
      <c r="N54" s="1123">
        <f>+ROUND(+G54+J54+L54,0)</f>
        <v>32044</v>
      </c>
      <c r="O54" s="1099"/>
      <c r="P54" s="1121">
        <f>+ROUND(OTCHET!E188+OTCHET!E191,0)</f>
        <v>0</v>
      </c>
      <c r="Q54" s="1122">
        <f>+ROUND(OTCHET!L188+OTCHET!L191,0)</f>
        <v>32044</v>
      </c>
      <c r="R54" s="1048"/>
      <c r="S54" s="1697" t="s">
        <v>1088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6462</v>
      </c>
      <c r="K55" s="1097"/>
      <c r="L55" s="1122">
        <f>+IF($P$2=33,$Q55,0)</f>
        <v>0</v>
      </c>
      <c r="M55" s="1097"/>
      <c r="N55" s="1123">
        <f>+ROUND(+G55+J55+L55,0)</f>
        <v>6462</v>
      </c>
      <c r="O55" s="1099"/>
      <c r="P55" s="1121">
        <f>+ROUND(OTCHET!E197+OTCHET!E205,0)</f>
        <v>0</v>
      </c>
      <c r="Q55" s="1122">
        <f>+ROUND(OTCHET!L197+OTCHET!L205,0)</f>
        <v>6462</v>
      </c>
      <c r="R55" s="1048"/>
      <c r="S55" s="1727" t="s">
        <v>1090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70164</v>
      </c>
      <c r="K56" s="1097"/>
      <c r="L56" s="1210">
        <f>+ROUND(+SUM(L51:L55),0)</f>
        <v>0</v>
      </c>
      <c r="M56" s="1097"/>
      <c r="N56" s="1211">
        <f>+ROUND(+SUM(N51:N55),0)</f>
        <v>70164</v>
      </c>
      <c r="O56" s="1099"/>
      <c r="P56" s="1209">
        <f>+ROUND(+SUM(P51:P55),0)</f>
        <v>0</v>
      </c>
      <c r="Q56" s="1210">
        <f>+ROUND(+SUM(Q51:Q55),0)</f>
        <v>70164</v>
      </c>
      <c r="R56" s="1048"/>
      <c r="S56" s="1712" t="s">
        <v>1092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1095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10685</v>
      </c>
      <c r="K59" s="1097"/>
      <c r="L59" s="1122">
        <f>+IF($P$2=33,$Q59,0)</f>
        <v>0</v>
      </c>
      <c r="M59" s="1097"/>
      <c r="N59" s="1123">
        <f>+ROUND(+G59+J59+L59,0)</f>
        <v>10685</v>
      </c>
      <c r="O59" s="1099"/>
      <c r="P59" s="1121">
        <f>+ROUND(+OTCHET!E277+OTCHET!E278,0)</f>
        <v>0</v>
      </c>
      <c r="Q59" s="1122">
        <f>+ROUND(+OTCHET!L277+OTCHET!L278,0)</f>
        <v>10685</v>
      </c>
      <c r="R59" s="1048"/>
      <c r="S59" s="1697" t="s">
        <v>1097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1099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1101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10685</v>
      </c>
      <c r="K63" s="1097"/>
      <c r="L63" s="1210">
        <f>+ROUND(+SUM(L58:L61),0)</f>
        <v>0</v>
      </c>
      <c r="M63" s="1097"/>
      <c r="N63" s="1211">
        <f>+ROUND(+SUM(N58:N61),0)</f>
        <v>10685</v>
      </c>
      <c r="O63" s="1099"/>
      <c r="P63" s="1209">
        <f>+ROUND(+SUM(P58:P61),0)</f>
        <v>0</v>
      </c>
      <c r="Q63" s="1210">
        <f>+ROUND(+SUM(Q58:Q61),0)</f>
        <v>10685</v>
      </c>
      <c r="R63" s="1048"/>
      <c r="S63" s="1712" t="s">
        <v>1105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1108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1110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1112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1115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1117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1119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-55340</v>
      </c>
      <c r="K73" s="1097"/>
      <c r="L73" s="1104">
        <f>+IF($P$2=33,$Q73,0)</f>
        <v>0</v>
      </c>
      <c r="M73" s="1097"/>
      <c r="N73" s="1134">
        <f>+ROUND(+G73+J73+L73,0)</f>
        <v>-55340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-55340</v>
      </c>
      <c r="R73" s="1048"/>
      <c r="S73" s="1706" t="s">
        <v>1122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1124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-55340</v>
      </c>
      <c r="K75" s="1097"/>
      <c r="L75" s="1210">
        <f>+ROUND(+SUM(L73:L74),0)</f>
        <v>0</v>
      </c>
      <c r="M75" s="1097"/>
      <c r="N75" s="1211">
        <f>+ROUND(+SUM(N73:N74),0)</f>
        <v>-55340</v>
      </c>
      <c r="O75" s="1099"/>
      <c r="P75" s="1209">
        <f>+ROUND(+SUM(P73:P74),0)</f>
        <v>0</v>
      </c>
      <c r="Q75" s="1210">
        <f>+ROUND(+SUM(Q73:Q74),0)</f>
        <v>-55340</v>
      </c>
      <c r="R75" s="1048"/>
      <c r="S75" s="1712" t="s">
        <v>1126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25509</v>
      </c>
      <c r="K77" s="1097"/>
      <c r="L77" s="1235">
        <f>+ROUND(L56+L63+L67+L71+L75,0)</f>
        <v>0</v>
      </c>
      <c r="M77" s="1097"/>
      <c r="N77" s="1236">
        <f>+ROUND(N56+N63+N67+N71+N75,0)</f>
        <v>25509</v>
      </c>
      <c r="O77" s="1099"/>
      <c r="P77" s="1233">
        <f>+ROUND(P56+P63+P67+P71+P75,0)</f>
        <v>0</v>
      </c>
      <c r="Q77" s="1234">
        <f>+ROUND(Q56+Q63+Q67+Q71+Q75,0)</f>
        <v>25509</v>
      </c>
      <c r="R77" s="1048"/>
      <c r="S77" s="1715" t="s">
        <v>1128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6" t="s">
        <v>1131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7" t="s">
        <v>1133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3" t="s">
        <v>1135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135136</v>
      </c>
      <c r="K83" s="1097"/>
      <c r="L83" s="1257">
        <f>+ROUND(L48,0)-ROUND(L77,0)+ROUND(L81,0)</f>
        <v>0</v>
      </c>
      <c r="M83" s="1097"/>
      <c r="N83" s="1258">
        <f>+ROUND(N48,0)-ROUND(N77,0)+ROUND(N81,0)</f>
        <v>135136</v>
      </c>
      <c r="O83" s="1259"/>
      <c r="P83" s="1256">
        <f>+ROUND(P48,0)-ROUND(P77,0)+ROUND(P81,0)</f>
        <v>0</v>
      </c>
      <c r="Q83" s="1257">
        <f>+ROUND(Q48,0)-ROUND(Q77,0)+ROUND(Q81,0)</f>
        <v>135136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-135136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-135136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-135136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1141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1143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1145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1148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1150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1152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1154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1156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1159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1161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1163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1165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1169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1171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1173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1176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1178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1180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1183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1185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1187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1190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1192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1194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1196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1199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-135136</v>
      </c>
      <c r="K123" s="1097"/>
      <c r="L123" s="1122">
        <f>+IF($P$2=33,$Q123,0)</f>
        <v>0</v>
      </c>
      <c r="M123" s="1097"/>
      <c r="N123" s="1123">
        <f>+ROUND(+G123+J123+L123,0)</f>
        <v>-135136</v>
      </c>
      <c r="O123" s="1099"/>
      <c r="P123" s="1121">
        <f>+ROUND(OTCHET!E526,0)</f>
        <v>0</v>
      </c>
      <c r="Q123" s="1122">
        <f>+ROUND(OTCHET!L526,0)</f>
        <v>-135136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1203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1205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-135136</v>
      </c>
      <c r="K127" s="1097"/>
      <c r="L127" s="1244">
        <f>+ROUND(+SUM(L122:L126),0)</f>
        <v>0</v>
      </c>
      <c r="M127" s="1097"/>
      <c r="N127" s="1245">
        <f>+ROUND(+SUM(N122:N126),0)</f>
        <v>-135136</v>
      </c>
      <c r="O127" s="1099"/>
      <c r="P127" s="1243">
        <f>+ROUND(+SUM(P122:P126),0)</f>
        <v>0</v>
      </c>
      <c r="Q127" s="1244">
        <f>+ROUND(+SUM(Q122:Q126),0)</f>
        <v>-135136</v>
      </c>
      <c r="R127" s="1048"/>
      <c r="S127" s="1703" t="s">
        <v>1207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6" t="s">
        <v>1210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1212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9" t="s">
        <v>1214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1" t="s">
        <v>1216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10.08.2018 г.</v>
      </c>
      <c r="D134" s="1249" t="s">
        <v>1218</v>
      </c>
      <c r="E134" s="1021"/>
      <c r="F134" s="1695"/>
      <c r="G134" s="1695"/>
      <c r="H134" s="1021"/>
      <c r="I134" s="1306" t="s">
        <v>1219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46" operator="notEqual" stopIfTrue="1">
      <formula>0</formula>
    </cfRule>
  </conditionalFormatting>
  <conditionalFormatting sqref="B133">
    <cfRule type="cellIs" priority="46" dxfId="147" operator="notEqual" stopIfTrue="1">
      <formula>0</formula>
    </cfRule>
    <cfRule type="cellIs" priority="34" dxfId="148" operator="equal">
      <formula>0</formula>
    </cfRule>
  </conditionalFormatting>
  <conditionalFormatting sqref="G2">
    <cfRule type="cellIs" priority="6" dxfId="35" operator="notEqual" stopIfTrue="1">
      <formula>0</formula>
    </cfRule>
    <cfRule type="cellIs" priority="7" dxfId="149" operator="equal" stopIfTrue="1">
      <formula>0</formula>
    </cfRule>
    <cfRule type="cellIs" priority="8" dxfId="150" operator="equal" stopIfTrue="1">
      <formula>0</formula>
    </cfRule>
    <cfRule type="cellIs" priority="45" dxfId="151" operator="equal">
      <formula>0</formula>
    </cfRule>
  </conditionalFormatting>
  <conditionalFormatting sqref="I2">
    <cfRule type="cellIs" priority="44" dxfId="151" operator="equal">
      <formula>0</formula>
    </cfRule>
  </conditionalFormatting>
  <conditionalFormatting sqref="F137:G138">
    <cfRule type="cellIs" priority="42" dxfId="152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52" operator="equal" stopIfTrue="1">
      <formula>"НЕРАВНЕНИЕ!"</formula>
    </cfRule>
  </conditionalFormatting>
  <conditionalFormatting sqref="L137:M138">
    <cfRule type="cellIs" priority="40" dxfId="152" operator="equal" stopIfTrue="1">
      <formula>"НЕРАВНЕНИЕ!"</formula>
    </cfRule>
  </conditionalFormatting>
  <conditionalFormatting sqref="F140:G141">
    <cfRule type="cellIs" priority="38" dxfId="152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52" operator="equal" stopIfTrue="1">
      <formula>"НЕРАВНЕНИЕ !"</formula>
    </cfRule>
  </conditionalFormatting>
  <conditionalFormatting sqref="L140:M141">
    <cfRule type="cellIs" priority="36" dxfId="152" operator="equal" stopIfTrue="1">
      <formula>"НЕРАВНЕНИЕ !"</formula>
    </cfRule>
  </conditionalFormatting>
  <conditionalFormatting sqref="I140:J141 L140:L141 N140:N141 F140:G141">
    <cfRule type="cellIs" priority="35" dxfId="152" operator="notEqual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B82">
    <cfRule type="cellIs" priority="25" dxfId="149" operator="equal">
      <formula>0</formula>
    </cfRule>
    <cfRule type="cellIs" priority="26" dxfId="147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137:Q138">
    <cfRule type="cellIs" priority="22" dxfId="152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52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52" operator="notEqual">
      <formula>0</formula>
    </cfRule>
  </conditionalFormatting>
  <conditionalFormatting sqref="P2">
    <cfRule type="cellIs" priority="14" dxfId="153" operator="equal" stopIfTrue="1">
      <formula>98</formula>
    </cfRule>
    <cfRule type="cellIs" priority="15" dxfId="154" operator="equal" stopIfTrue="1">
      <formula>96</formula>
    </cfRule>
    <cfRule type="cellIs" priority="16" dxfId="155" operator="equal" stopIfTrue="1">
      <formula>42</formula>
    </cfRule>
    <cfRule type="cellIs" priority="17" dxfId="156" operator="equal" stopIfTrue="1">
      <formula>97</formula>
    </cfRule>
    <cfRule type="cellIs" priority="18" dxfId="157" operator="equal" stopIfTrue="1">
      <formula>33</formula>
    </cfRule>
  </conditionalFormatting>
  <conditionalFormatting sqref="Q2">
    <cfRule type="cellIs" priority="9" dxfId="157" operator="equal" stopIfTrue="1">
      <formula>"Чужди средства"</formula>
    </cfRule>
    <cfRule type="cellIs" priority="10" dxfId="156" operator="equal" stopIfTrue="1">
      <formula>"СЕС - ДМП"</formula>
    </cfRule>
    <cfRule type="cellIs" priority="11" dxfId="155" operator="equal" stopIfTrue="1">
      <formula>"СЕС - РА"</formula>
    </cfRule>
    <cfRule type="cellIs" priority="12" dxfId="154" operator="equal" stopIfTrue="1">
      <formula>"СЕС - ДЕС"</formula>
    </cfRule>
    <cfRule type="cellIs" priority="13" dxfId="153" operator="equal" stopIfTrue="1">
      <formula>"СЕС - КСФ"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9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982</v>
      </c>
      <c r="F11" s="709">
        <f>OTCHET!F9</f>
        <v>43312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160645</v>
      </c>
      <c r="G22" s="766">
        <f>+G23+G25+G36+G37</f>
        <v>0</v>
      </c>
      <c r="H22" s="767">
        <f>+H23+H25+H36+H37</f>
        <v>160645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160645</v>
      </c>
      <c r="G37" s="842">
        <f>OTCHET!I143+OTCHET!I152+OTCHET!I161</f>
        <v>0</v>
      </c>
      <c r="H37" s="843">
        <f>OTCHET!J143+OTCHET!J152+OTCHET!J161</f>
        <v>160645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25509</v>
      </c>
      <c r="G38" s="850">
        <f>G39+G43+G44+G46+SUM(G48:G52)+G55</f>
        <v>0</v>
      </c>
      <c r="H38" s="851">
        <f>H39+H43+H44+H46+SUM(H48:H52)+H55</f>
        <v>25509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38506</v>
      </c>
      <c r="G39" s="813">
        <f>SUM(G40:G42)</f>
        <v>0</v>
      </c>
      <c r="H39" s="814">
        <f>SUM(H40:H42)</f>
        <v>38506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32044</v>
      </c>
      <c r="G41" s="1669">
        <f>OTCHET!I191</f>
        <v>0</v>
      </c>
      <c r="H41" s="1670">
        <f>OTCHET!J191</f>
        <v>32044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6462</v>
      </c>
      <c r="G42" s="1674">
        <f>+OTCHET!I197+OTCHET!I205</f>
        <v>0</v>
      </c>
      <c r="H42" s="1675">
        <f>+OTCHET!J197+OTCHET!J205</f>
        <v>6462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31658</v>
      </c>
      <c r="G43" s="818">
        <f>+OTCHET!I206+OTCHET!I224+OTCHET!I273</f>
        <v>0</v>
      </c>
      <c r="H43" s="819">
        <f>+OTCHET!J206+OTCHET!J224+OTCHET!J273</f>
        <v>31658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-55340</v>
      </c>
      <c r="G48" s="818">
        <f>+OTCHET!I267+OTCHET!I271+OTCHET!I272</f>
        <v>0</v>
      </c>
      <c r="H48" s="819">
        <f>+OTCHET!J267+OTCHET!J271+OTCHET!J272</f>
        <v>-55340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10685</v>
      </c>
      <c r="G49" s="818">
        <f>OTCHET!I277+OTCHET!I278+OTCHET!I286+OTCHET!I289</f>
        <v>0</v>
      </c>
      <c r="H49" s="819">
        <f>OTCHET!J277+OTCHET!J278+OTCHET!J286+OTCHET!J289</f>
        <v>10685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135136</v>
      </c>
      <c r="G64" s="930">
        <f>+G22-G38+G56-G63</f>
        <v>0</v>
      </c>
      <c r="H64" s="931">
        <f>+H22-H38+H56-H63</f>
        <v>135136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-135136</v>
      </c>
      <c r="G66" s="940">
        <f>SUM(+G68+G76+G77+G84+G85+G86+G89+G90+G91+G92+G93+G94+G95)</f>
        <v>0</v>
      </c>
      <c r="H66" s="941">
        <f>SUM(+H68+H76+H77+H84+H85+H86+H89+H90+H91+H92+H93+H94+H95)</f>
        <v>-135136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-135136</v>
      </c>
      <c r="G86" s="908">
        <f>+G87+G88</f>
        <v>0</v>
      </c>
      <c r="H86" s="909">
        <f>+H87+H88</f>
        <v>-135136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-135136</v>
      </c>
      <c r="G88" s="966">
        <f>+OTCHET!I523+OTCHET!I526+OTCHET!I546</f>
        <v>0</v>
      </c>
      <c r="H88" s="967">
        <f>+OTCHET!J523+OTCHET!J526+OTCHET!J546</f>
        <v>-135136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chiprovci@mail.bg</v>
      </c>
      <c r="C107" s="988"/>
      <c r="D107" s="988"/>
      <c r="E107" s="671"/>
      <c r="F107" s="705"/>
      <c r="G107" s="1377" t="str">
        <f>+OTCHET!E607</f>
        <v>09554/2828</v>
      </c>
      <c r="H107" s="1377">
        <f>+OTCHET!F607</f>
        <v>878101238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Радослава Горанова 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Силвия Еленкова </v>
      </c>
      <c r="F114" s="1770"/>
      <c r="G114" s="1004"/>
      <c r="H114" s="691"/>
      <c r="I114" s="1376" t="str">
        <f>+OTCHET!G605</f>
        <v>Пламен Петков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G107:H107 B107">
    <cfRule type="cellIs" priority="18" dxfId="162" operator="equal" stopIfTrue="1">
      <formula>0</formula>
    </cfRule>
  </conditionalFormatting>
  <conditionalFormatting sqref="I114 E110">
    <cfRule type="cellIs" priority="17" dxfId="150" operator="equal" stopIfTrue="1">
      <formula>0</formula>
    </cfRule>
  </conditionalFormatting>
  <conditionalFormatting sqref="E114:F114">
    <cfRule type="cellIs" priority="16" dxfId="150" operator="equal" stopIfTrue="1">
      <formula>0</formula>
    </cfRule>
  </conditionalFormatting>
  <conditionalFormatting sqref="E15">
    <cfRule type="cellIs" priority="11" dxfId="153" operator="equal" stopIfTrue="1">
      <formula>98</formula>
    </cfRule>
    <cfRule type="cellIs" priority="12" dxfId="154" operator="equal" stopIfTrue="1">
      <formula>96</formula>
    </cfRule>
    <cfRule type="cellIs" priority="13" dxfId="155" operator="equal" stopIfTrue="1">
      <formula>42</formula>
    </cfRule>
    <cfRule type="cellIs" priority="14" dxfId="156" operator="equal" stopIfTrue="1">
      <formula>97</formula>
    </cfRule>
    <cfRule type="cellIs" priority="15" dxfId="157" operator="equal" stopIfTrue="1">
      <formula>33</formula>
    </cfRule>
  </conditionalFormatting>
  <conditionalFormatting sqref="F15">
    <cfRule type="cellIs" priority="6" dxfId="157" operator="equal" stopIfTrue="1">
      <formula>"Чужди средства"</formula>
    </cfRule>
    <cfRule type="cellIs" priority="7" dxfId="156" operator="equal" stopIfTrue="1">
      <formula>"СЕС - ДМП"</formula>
    </cfRule>
    <cfRule type="cellIs" priority="8" dxfId="155" operator="equal" stopIfTrue="1">
      <formula>"СЕС - РА"</formula>
    </cfRule>
    <cfRule type="cellIs" priority="9" dxfId="154" operator="equal" stopIfTrue="1">
      <formula>"СЕС - ДЕС"</formula>
    </cfRule>
    <cfRule type="cellIs" priority="10" dxfId="153" operator="equal" stopIfTrue="1">
      <formula>"СЕС - КСФ"</formula>
    </cfRule>
  </conditionalFormatting>
  <conditionalFormatting sqref="B105">
    <cfRule type="cellIs" priority="5" dxfId="147" operator="notEqual" stopIfTrue="1">
      <formula>0</formula>
    </cfRule>
  </conditionalFormatting>
  <conditionalFormatting sqref="I11">
    <cfRule type="cellIs" priority="1" dxfId="158" operator="between" stopIfTrue="1">
      <formula>1000000000000</formula>
      <formula>9999999999999990</formula>
    </cfRule>
    <cfRule type="cellIs" priority="2" dxfId="159" operator="between" stopIfTrue="1">
      <formula>10000000000</formula>
      <formula>999999999999</formula>
    </cfRule>
    <cfRule type="cellIs" priority="3" dxfId="160" operator="between" stopIfTrue="1">
      <formula>1000000</formula>
      <formula>99999999</formula>
    </cfRule>
    <cfRule type="cellIs" priority="4" dxfId="161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919"/>
  <sheetViews>
    <sheetView tabSelected="1" zoomScale="75" zoomScaleNormal="75" zoomScalePageLayoutView="0" workbookViewId="0" topLeftCell="B726">
      <selection activeCell="J645" sqref="J64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5" t="str">
        <f>VLOOKUP(E15,SMETKA,2,FALSE)</f>
        <v>ОТЧЕТНИ ДАННИ ПО ЕБК ЗА СМЕТКИТЕ ЗА СРЕДСТВАТА ОТ ЕВРОПЕЙСКИЯ СЪЮЗ - ДЕС</v>
      </c>
      <c r="C7" s="1846"/>
      <c r="D7" s="184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7" t="s">
        <v>2071</v>
      </c>
      <c r="C9" s="1848"/>
      <c r="D9" s="1849"/>
      <c r="E9" s="115">
        <v>43101</v>
      </c>
      <c r="F9" s="116">
        <v>43312</v>
      </c>
      <c r="G9" s="113"/>
      <c r="H9" s="1417"/>
      <c r="I9" s="1779"/>
      <c r="J9" s="1780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юли</v>
      </c>
      <c r="G10" s="113"/>
      <c r="H10" s="114"/>
      <c r="I10" s="1781" t="s">
        <v>981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9" t="str">
        <f>VLOOKUP(F12,PRBK,2,FALSE)</f>
        <v>Чипровци</v>
      </c>
      <c r="C12" s="1810"/>
      <c r="D12" s="1811"/>
      <c r="E12" s="118" t="s">
        <v>975</v>
      </c>
      <c r="F12" s="1588" t="s">
        <v>1487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50" t="s">
        <v>2034</v>
      </c>
      <c r="F19" s="1851"/>
      <c r="G19" s="1851"/>
      <c r="H19" s="1852"/>
      <c r="I19" s="1856" t="s">
        <v>2035</v>
      </c>
      <c r="J19" s="1857"/>
      <c r="K19" s="1857"/>
      <c r="L19" s="185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3" t="s">
        <v>472</v>
      </c>
      <c r="D22" s="184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3" t="s">
        <v>474</v>
      </c>
      <c r="D28" s="1844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3" t="s">
        <v>127</v>
      </c>
      <c r="D33" s="1844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3" t="s">
        <v>121</v>
      </c>
      <c r="D39" s="1844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160645</v>
      </c>
      <c r="K143" s="170">
        <f>SUM(K144:K151)</f>
        <v>0</v>
      </c>
      <c r="L143" s="1378">
        <f t="shared" si="29"/>
        <v>160645</v>
      </c>
      <c r="M143" s="7">
        <f t="shared" si="16"/>
        <v>1</v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>
        <v>160645</v>
      </c>
      <c r="K146" s="160">
        <v>0</v>
      </c>
      <c r="L146" s="296">
        <f t="shared" si="31"/>
        <v>160645</v>
      </c>
      <c r="M146" s="7">
        <f t="shared" si="16"/>
        <v>1</v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160645</v>
      </c>
      <c r="K170" s="214">
        <f t="shared" si="39"/>
        <v>0</v>
      </c>
      <c r="L170" s="211">
        <f t="shared" si="39"/>
        <v>160645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1" t="str">
        <f>$B$7</f>
        <v>ОТЧЕТНИ ДАННИ ПО ЕБК ЗА СМЕТКИТЕ ЗА СРЕДСТВАТА ОТ ЕВРОПЕЙСКИЯ СЪЮЗ - ДЕС</v>
      </c>
      <c r="C175" s="1842"/>
      <c r="D175" s="1842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6" t="str">
        <f>$B$9</f>
        <v>ОБЩИНА ЧИПРОВЦИ</v>
      </c>
      <c r="C177" s="1807"/>
      <c r="D177" s="1808"/>
      <c r="E177" s="115">
        <f>$E$9</f>
        <v>43101</v>
      </c>
      <c r="F177" s="227">
        <f>$F$9</f>
        <v>43312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9" t="str">
        <f>$B$12</f>
        <v>Чипровци</v>
      </c>
      <c r="C180" s="1810"/>
      <c r="D180" s="1811"/>
      <c r="E180" s="232" t="s">
        <v>900</v>
      </c>
      <c r="F180" s="233" t="str">
        <f>$F$12</f>
        <v>6210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50" t="s">
        <v>2036</v>
      </c>
      <c r="F184" s="1851"/>
      <c r="G184" s="1851"/>
      <c r="H184" s="1852"/>
      <c r="I184" s="1859" t="s">
        <v>2037</v>
      </c>
      <c r="J184" s="1860"/>
      <c r="K184" s="1860"/>
      <c r="L184" s="186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9" t="s">
        <v>753</v>
      </c>
      <c r="D188" s="184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5" t="s">
        <v>756</v>
      </c>
      <c r="D191" s="183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32044</v>
      </c>
      <c r="K191" s="277">
        <f t="shared" si="45"/>
        <v>0</v>
      </c>
      <c r="L191" s="274">
        <f t="shared" si="45"/>
        <v>32044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2497</v>
      </c>
      <c r="K193" s="299">
        <f t="shared" si="46"/>
        <v>0</v>
      </c>
      <c r="L193" s="296">
        <f t="shared" si="46"/>
        <v>2497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324</v>
      </c>
      <c r="K195" s="299">
        <f t="shared" si="46"/>
        <v>0</v>
      </c>
      <c r="L195" s="296">
        <f t="shared" si="46"/>
        <v>324</v>
      </c>
      <c r="M195" s="7">
        <f t="shared" si="43"/>
        <v>1</v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29223</v>
      </c>
      <c r="K196" s="291">
        <f t="shared" si="46"/>
        <v>0</v>
      </c>
      <c r="L196" s="288">
        <f t="shared" si="46"/>
        <v>29223</v>
      </c>
      <c r="M196" s="7">
        <f t="shared" si="43"/>
        <v>1</v>
      </c>
      <c r="N196" s="278"/>
    </row>
    <row r="197" spans="1:14" s="15" customFormat="1" ht="15.75">
      <c r="A197" s="22">
        <v>65</v>
      </c>
      <c r="B197" s="273">
        <v>500</v>
      </c>
      <c r="C197" s="1837" t="s">
        <v>195</v>
      </c>
      <c r="D197" s="183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6462</v>
      </c>
      <c r="K197" s="277">
        <f t="shared" si="47"/>
        <v>0</v>
      </c>
      <c r="L197" s="274">
        <f t="shared" si="47"/>
        <v>6462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3839</v>
      </c>
      <c r="K198" s="285">
        <f t="shared" si="48"/>
        <v>0</v>
      </c>
      <c r="L198" s="282">
        <f t="shared" si="48"/>
        <v>3839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1676</v>
      </c>
      <c r="K201" s="299">
        <f t="shared" si="48"/>
        <v>0</v>
      </c>
      <c r="L201" s="296">
        <f t="shared" si="48"/>
        <v>1676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947</v>
      </c>
      <c r="K202" s="299">
        <f t="shared" si="48"/>
        <v>0</v>
      </c>
      <c r="L202" s="296">
        <f t="shared" si="48"/>
        <v>947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3" t="s">
        <v>200</v>
      </c>
      <c r="D205" s="1834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5" t="s">
        <v>201</v>
      </c>
      <c r="D206" s="183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31658</v>
      </c>
      <c r="K206" s="277">
        <f t="shared" si="49"/>
        <v>0</v>
      </c>
      <c r="L206" s="311">
        <f t="shared" si="49"/>
        <v>31658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4662</v>
      </c>
      <c r="K211" s="299">
        <f t="shared" si="50"/>
        <v>0</v>
      </c>
      <c r="L211" s="296">
        <f t="shared" si="50"/>
        <v>4662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584</v>
      </c>
      <c r="K212" s="318">
        <f t="shared" si="50"/>
        <v>0</v>
      </c>
      <c r="L212" s="315">
        <f t="shared" si="50"/>
        <v>584</v>
      </c>
      <c r="M212" s="7">
        <f t="shared" si="43"/>
        <v>1</v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25744</v>
      </c>
      <c r="K213" s="324">
        <f t="shared" si="50"/>
        <v>0</v>
      </c>
      <c r="L213" s="321">
        <f t="shared" si="50"/>
        <v>25744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668</v>
      </c>
      <c r="K216" s="299">
        <f t="shared" si="50"/>
        <v>0</v>
      </c>
      <c r="L216" s="296">
        <f t="shared" si="50"/>
        <v>668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9" t="s">
        <v>275</v>
      </c>
      <c r="D224" s="1830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9" t="s">
        <v>731</v>
      </c>
      <c r="D228" s="1830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9" t="s">
        <v>220</v>
      </c>
      <c r="D234" s="1830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9" t="s">
        <v>222</v>
      </c>
      <c r="D237" s="1830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1" t="s">
        <v>223</v>
      </c>
      <c r="D238" s="183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1" t="s">
        <v>224</v>
      </c>
      <c r="D239" s="183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1" t="s">
        <v>1673</v>
      </c>
      <c r="D240" s="1832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9" t="s">
        <v>225</v>
      </c>
      <c r="D241" s="1830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9" t="s">
        <v>237</v>
      </c>
      <c r="D257" s="1830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9" t="s">
        <v>238</v>
      </c>
      <c r="D258" s="183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9" t="s">
        <v>239</v>
      </c>
      <c r="D259" s="1830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9" t="s">
        <v>240</v>
      </c>
      <c r="D260" s="1830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9" t="s">
        <v>1678</v>
      </c>
      <c r="D267" s="1830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9" t="s">
        <v>1675</v>
      </c>
      <c r="D271" s="1830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9" t="s">
        <v>1676</v>
      </c>
      <c r="D272" s="183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-55340</v>
      </c>
      <c r="K272" s="277">
        <f t="shared" si="68"/>
        <v>0</v>
      </c>
      <c r="L272" s="311">
        <f t="shared" si="68"/>
        <v>-55340</v>
      </c>
      <c r="M272" s="7">
        <f t="shared" si="63"/>
        <v>1</v>
      </c>
      <c r="N272" s="278"/>
    </row>
    <row r="273" spans="1:14" s="15" customFormat="1" ht="18.75" customHeight="1">
      <c r="A273" s="22">
        <v>675</v>
      </c>
      <c r="B273" s="273">
        <v>4600</v>
      </c>
      <c r="C273" s="1831" t="s">
        <v>250</v>
      </c>
      <c r="D273" s="1832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9" t="s">
        <v>276</v>
      </c>
      <c r="D274" s="1830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7" t="s">
        <v>251</v>
      </c>
      <c r="D277" s="1828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9388</v>
      </c>
      <c r="K277" s="277">
        <f t="shared" si="70"/>
        <v>0</v>
      </c>
      <c r="L277" s="311">
        <f t="shared" si="70"/>
        <v>9388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827" t="s">
        <v>252</v>
      </c>
      <c r="D278" s="1828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1297</v>
      </c>
      <c r="K278" s="277">
        <f t="shared" si="70"/>
        <v>0</v>
      </c>
      <c r="L278" s="311">
        <f t="shared" si="70"/>
        <v>1297</v>
      </c>
      <c r="M278" s="7">
        <f t="shared" si="63"/>
        <v>1</v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1297</v>
      </c>
      <c r="K281" s="299">
        <f t="shared" si="71"/>
        <v>0</v>
      </c>
      <c r="L281" s="296">
        <f t="shared" si="71"/>
        <v>1297</v>
      </c>
      <c r="M281" s="7">
        <f t="shared" si="63"/>
        <v>1</v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7" t="s">
        <v>632</v>
      </c>
      <c r="D286" s="1828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7" t="s">
        <v>694</v>
      </c>
      <c r="D289" s="1828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9" t="s">
        <v>695</v>
      </c>
      <c r="D290" s="1830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2" t="s">
        <v>925</v>
      </c>
      <c r="D295" s="1823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4" t="s">
        <v>703</v>
      </c>
      <c r="D299" s="1825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25509</v>
      </c>
      <c r="K303" s="399">
        <f t="shared" si="79"/>
        <v>0</v>
      </c>
      <c r="L303" s="396">
        <f t="shared" si="79"/>
        <v>25509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6"/>
      <c r="C308" s="1817"/>
      <c r="D308" s="1817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6"/>
      <c r="C310" s="1817"/>
      <c r="D310" s="1817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6"/>
      <c r="C313" s="1817"/>
      <c r="D313" s="1817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8"/>
      <c r="C346" s="1818"/>
      <c r="D346" s="1818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1" t="str">
        <f>$B$7</f>
        <v>ОТЧЕТНИ ДАННИ ПО ЕБК ЗА СМЕТКИТЕ ЗА СРЕДСТВАТА ОТ ЕВРОПЕЙСКИЯ СЪЮЗ - ДЕС</v>
      </c>
      <c r="C350" s="1821"/>
      <c r="D350" s="1821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6" t="str">
        <f>$B$9</f>
        <v>ОБЩИНА ЧИПРОВЦИ</v>
      </c>
      <c r="C352" s="1807"/>
      <c r="D352" s="1808"/>
      <c r="E352" s="115">
        <f>$E$9</f>
        <v>43101</v>
      </c>
      <c r="F352" s="408">
        <f>$F$9</f>
        <v>43312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9" t="str">
        <f>$B$12</f>
        <v>Чипровци</v>
      </c>
      <c r="C355" s="1810"/>
      <c r="D355" s="1811"/>
      <c r="E355" s="411" t="s">
        <v>900</v>
      </c>
      <c r="F355" s="233" t="str">
        <f>$F$12</f>
        <v>6210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2" t="s">
        <v>2038</v>
      </c>
      <c r="F359" s="1863"/>
      <c r="G359" s="1863"/>
      <c r="H359" s="1864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9" t="s">
        <v>279</v>
      </c>
      <c r="D363" s="1820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3" t="s">
        <v>290</v>
      </c>
      <c r="D377" s="1784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3" t="s">
        <v>312</v>
      </c>
      <c r="D385" s="1784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3" t="s">
        <v>256</v>
      </c>
      <c r="D390" s="1784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3" t="s">
        <v>257</v>
      </c>
      <c r="D393" s="1784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3" t="s">
        <v>259</v>
      </c>
      <c r="D398" s="1784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3" t="s">
        <v>260</v>
      </c>
      <c r="D401" s="1784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3" t="s">
        <v>934</v>
      </c>
      <c r="D404" s="1784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3" t="s">
        <v>689</v>
      </c>
      <c r="D407" s="1784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3" t="s">
        <v>690</v>
      </c>
      <c r="D408" s="1784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3" t="s">
        <v>708</v>
      </c>
      <c r="D411" s="1784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3" t="s">
        <v>263</v>
      </c>
      <c r="D414" s="1784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3" t="s">
        <v>776</v>
      </c>
      <c r="D424" s="1784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3" t="s">
        <v>713</v>
      </c>
      <c r="D425" s="1784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3" t="s">
        <v>264</v>
      </c>
      <c r="D426" s="1784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3" t="s">
        <v>692</v>
      </c>
      <c r="D427" s="1784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3" t="s">
        <v>938</v>
      </c>
      <c r="D428" s="1784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2" t="str">
        <f>$B$7</f>
        <v>ОТЧЕТНИ ДАННИ ПО ЕБК ЗА СМЕТКИТЕ ЗА СРЕДСТВАТА ОТ ЕВРОПЕЙСКИЯ СЪЮЗ - ДЕС</v>
      </c>
      <c r="C435" s="1813"/>
      <c r="D435" s="1813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6" t="str">
        <f>$B$9</f>
        <v>ОБЩИНА ЧИПРОВЦИ</v>
      </c>
      <c r="C437" s="1807"/>
      <c r="D437" s="1808"/>
      <c r="E437" s="115">
        <f>$E$9</f>
        <v>43101</v>
      </c>
      <c r="F437" s="408">
        <f>$F$9</f>
        <v>43312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9" t="str">
        <f>$B$12</f>
        <v>Чипровци</v>
      </c>
      <c r="C440" s="1810"/>
      <c r="D440" s="1811"/>
      <c r="E440" s="411" t="s">
        <v>900</v>
      </c>
      <c r="F440" s="233" t="str">
        <f>$F$12</f>
        <v>6210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50" t="s">
        <v>2040</v>
      </c>
      <c r="F444" s="1851"/>
      <c r="G444" s="1851"/>
      <c r="H444" s="1852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135136</v>
      </c>
      <c r="K447" s="550">
        <f t="shared" si="103"/>
        <v>0</v>
      </c>
      <c r="L447" s="551">
        <f t="shared" si="103"/>
        <v>135136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-135136</v>
      </c>
      <c r="K448" s="557">
        <f t="shared" si="104"/>
        <v>0</v>
      </c>
      <c r="L448" s="558">
        <f>+L599</f>
        <v>-135136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4" t="str">
        <f>$B$7</f>
        <v>ОТЧЕТНИ ДАННИ ПО ЕБК ЗА СМЕТКИТЕ ЗА СРЕДСТВАТА ОТ ЕВРОПЕЙСКИЯ СЪЮЗ - ДЕС</v>
      </c>
      <c r="C451" s="1815"/>
      <c r="D451" s="1815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6" t="str">
        <f>$B$9</f>
        <v>ОБЩИНА ЧИПРОВЦИ</v>
      </c>
      <c r="C453" s="1807"/>
      <c r="D453" s="1808"/>
      <c r="E453" s="115">
        <f>$E$9</f>
        <v>43101</v>
      </c>
      <c r="F453" s="408">
        <f>$F$9</f>
        <v>43312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9" t="str">
        <f>$B$12</f>
        <v>Чипровци</v>
      </c>
      <c r="C456" s="1810"/>
      <c r="D456" s="1811"/>
      <c r="E456" s="411" t="s">
        <v>900</v>
      </c>
      <c r="F456" s="233" t="str">
        <f>$F$12</f>
        <v>6210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3" t="s">
        <v>2042</v>
      </c>
      <c r="F460" s="1854"/>
      <c r="G460" s="1854"/>
      <c r="H460" s="185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8" t="s">
        <v>777</v>
      </c>
      <c r="D463" s="1799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3" t="s">
        <v>780</v>
      </c>
      <c r="D467" s="1793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3" t="s">
        <v>2013</v>
      </c>
      <c r="D470" s="1793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8" t="s">
        <v>783</v>
      </c>
      <c r="D473" s="1799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4" t="s">
        <v>790</v>
      </c>
      <c r="D480" s="1795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6" t="s">
        <v>942</v>
      </c>
      <c r="D483" s="1796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1" t="s">
        <v>947</v>
      </c>
      <c r="D499" s="1797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1" t="s">
        <v>24</v>
      </c>
      <c r="D504" s="1797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00" t="s">
        <v>948</v>
      </c>
      <c r="D505" s="180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6" t="s">
        <v>33</v>
      </c>
      <c r="D514" s="1796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6" t="s">
        <v>37</v>
      </c>
      <c r="D518" s="1796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6" t="s">
        <v>949</v>
      </c>
      <c r="D523" s="180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1" t="s">
        <v>950</v>
      </c>
      <c r="D526" s="1792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-135136</v>
      </c>
      <c r="K526" s="583">
        <f t="shared" si="125"/>
        <v>0</v>
      </c>
      <c r="L526" s="580">
        <f t="shared" si="125"/>
        <v>-135136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>
        <v>-135136</v>
      </c>
      <c r="K529" s="587">
        <v>0</v>
      </c>
      <c r="L529" s="1389">
        <f t="shared" si="121"/>
        <v>-135136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4" t="s">
        <v>316</v>
      </c>
      <c r="D533" s="1805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6" t="s">
        <v>952</v>
      </c>
      <c r="D537" s="1796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1" t="s">
        <v>953</v>
      </c>
      <c r="D538" s="180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3" t="s">
        <v>954</v>
      </c>
      <c r="D543" s="1792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6" t="s">
        <v>955</v>
      </c>
      <c r="D546" s="1796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3" t="s">
        <v>964</v>
      </c>
      <c r="D568" s="180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3" t="s">
        <v>969</v>
      </c>
      <c r="D588" s="1792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3" t="s">
        <v>842</v>
      </c>
      <c r="D593" s="1792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-135136</v>
      </c>
      <c r="K599" s="668">
        <f t="shared" si="138"/>
        <v>0</v>
      </c>
      <c r="L599" s="664">
        <f t="shared" si="138"/>
        <v>-135136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5" t="s">
        <v>2076</v>
      </c>
      <c r="H602" s="1786"/>
      <c r="I602" s="1786"/>
      <c r="J602" s="178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3" t="s">
        <v>887</v>
      </c>
      <c r="H603" s="1773"/>
      <c r="I603" s="1773"/>
      <c r="J603" s="1773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8" t="s">
        <v>2077</v>
      </c>
      <c r="H605" s="1789"/>
      <c r="I605" s="1789"/>
      <c r="J605" s="1790"/>
      <c r="K605" s="103"/>
      <c r="L605" s="229"/>
      <c r="M605" s="7">
        <v>1</v>
      </c>
      <c r="N605" s="520"/>
    </row>
    <row r="606" spans="1:14" ht="21.75" customHeight="1">
      <c r="A606" s="23"/>
      <c r="B606" s="1771" t="s">
        <v>890</v>
      </c>
      <c r="C606" s="1772"/>
      <c r="D606" s="674" t="s">
        <v>891</v>
      </c>
      <c r="E606" s="675"/>
      <c r="F606" s="676"/>
      <c r="G606" s="1773" t="s">
        <v>887</v>
      </c>
      <c r="H606" s="1773"/>
      <c r="I606" s="1773"/>
      <c r="J606" s="1773"/>
      <c r="K606" s="103"/>
      <c r="L606" s="229"/>
      <c r="M606" s="7">
        <v>1</v>
      </c>
      <c r="N606" s="520"/>
    </row>
    <row r="607" spans="1:14" ht="24.75" customHeight="1">
      <c r="A607" s="36"/>
      <c r="B607" s="1774" t="s">
        <v>2080</v>
      </c>
      <c r="C607" s="1775"/>
      <c r="D607" s="677" t="s">
        <v>892</v>
      </c>
      <c r="E607" s="678" t="s">
        <v>2078</v>
      </c>
      <c r="F607" s="679">
        <v>878101238</v>
      </c>
      <c r="G607" s="680" t="s">
        <v>893</v>
      </c>
      <c r="H607" s="1776" t="s">
        <v>2079</v>
      </c>
      <c r="I607" s="1777"/>
      <c r="J607" s="1778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6"/>
      <c r="I609" s="1777"/>
      <c r="J609" s="1778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814" t="str">
        <f>$B$7</f>
        <v>ОТЧЕТНИ ДАННИ ПО ЕБК ЗА СМЕТКИТЕ ЗА СРЕДСТВАТА ОТ ЕВРОПЕЙСКИЯ СЪЮЗ - ДЕС</v>
      </c>
      <c r="C614" s="1815"/>
      <c r="D614" s="1815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806" t="str">
        <f>$B$9</f>
        <v>ОБЩИНА ЧИПРОВЦИ</v>
      </c>
      <c r="C616" s="1807"/>
      <c r="D616" s="1808"/>
      <c r="E616" s="115">
        <f>$E$9</f>
        <v>43101</v>
      </c>
      <c r="F616" s="227">
        <f>$F$9</f>
        <v>43312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865" t="str">
        <f>$B$12</f>
        <v>Чипровци</v>
      </c>
      <c r="C619" s="1866"/>
      <c r="D619" s="1867"/>
      <c r="E619" s="411" t="s">
        <v>900</v>
      </c>
      <c r="F619" s="1362" t="str">
        <f>$F$12</f>
        <v>6210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850" t="s">
        <v>2046</v>
      </c>
      <c r="F623" s="1851"/>
      <c r="G623" s="1851"/>
      <c r="H623" s="1852"/>
      <c r="I623" s="1859" t="s">
        <v>2047</v>
      </c>
      <c r="J623" s="1860"/>
      <c r="K623" s="1860"/>
      <c r="L623" s="1861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2288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31.5">
      <c r="B628" s="1452"/>
      <c r="C628" s="1589">
        <f>+C627</f>
        <v>2288</v>
      </c>
      <c r="D628" s="1454" t="s">
        <v>444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39" t="s">
        <v>753</v>
      </c>
      <c r="D630" s="1840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835" t="s">
        <v>756</v>
      </c>
      <c r="D633" s="1836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24479</v>
      </c>
      <c r="K633" s="277">
        <f t="shared" si="141"/>
        <v>0</v>
      </c>
      <c r="L633" s="274">
        <f t="shared" si="141"/>
        <v>24479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>
        <v>2497</v>
      </c>
      <c r="K635" s="1422"/>
      <c r="L635" s="296">
        <f>I635+J635+K635</f>
        <v>2497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>
        <v>21982</v>
      </c>
      <c r="K638" s="1423"/>
      <c r="L638" s="288">
        <f>I638+J638+K638</f>
        <v>21982</v>
      </c>
      <c r="M638" s="12">
        <f t="shared" si="140"/>
        <v>1</v>
      </c>
      <c r="N638" s="13"/>
    </row>
    <row r="639" spans="1:14" ht="15.75">
      <c r="A639" s="10"/>
      <c r="B639" s="273">
        <v>500</v>
      </c>
      <c r="C639" s="1837" t="s">
        <v>195</v>
      </c>
      <c r="D639" s="1838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4617</v>
      </c>
      <c r="K639" s="277">
        <f t="shared" si="142"/>
        <v>0</v>
      </c>
      <c r="L639" s="274">
        <f t="shared" si="142"/>
        <v>4617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>
        <v>2722</v>
      </c>
      <c r="K640" s="1420"/>
      <c r="L640" s="282">
        <f aca="true" t="shared" si="144" ref="L640:L647">I640+J640+K640</f>
        <v>2722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>
        <v>1223</v>
      </c>
      <c r="K643" s="1422"/>
      <c r="L643" s="296">
        <f t="shared" si="144"/>
        <v>1223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>
        <v>672</v>
      </c>
      <c r="K644" s="1422"/>
      <c r="L644" s="296">
        <f t="shared" si="144"/>
        <v>672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833" t="s">
        <v>200</v>
      </c>
      <c r="D647" s="1834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835" t="s">
        <v>201</v>
      </c>
      <c r="D648" s="1836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10771</v>
      </c>
      <c r="K648" s="277">
        <f t="shared" si="145"/>
        <v>0</v>
      </c>
      <c r="L648" s="311">
        <f t="shared" si="145"/>
        <v>10771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>
        <v>1170</v>
      </c>
      <c r="K653" s="1422"/>
      <c r="L653" s="296">
        <f t="shared" si="147"/>
        <v>1170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>
        <v>261</v>
      </c>
      <c r="K654" s="1421"/>
      <c r="L654" s="315">
        <f t="shared" si="147"/>
        <v>261</v>
      </c>
      <c r="M654" s="12">
        <f t="shared" si="140"/>
        <v>1</v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9198</v>
      </c>
      <c r="K655" s="1430"/>
      <c r="L655" s="321">
        <f t="shared" si="147"/>
        <v>9198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>
        <v>142</v>
      </c>
      <c r="K658" s="1422"/>
      <c r="L658" s="296">
        <f t="shared" si="147"/>
        <v>142</v>
      </c>
      <c r="M658" s="12">
        <f t="shared" si="140"/>
        <v>1</v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829" t="s">
        <v>275</v>
      </c>
      <c r="D666" s="1830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829" t="s">
        <v>731</v>
      </c>
      <c r="D670" s="1830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829" t="s">
        <v>220</v>
      </c>
      <c r="D676" s="1830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829" t="s">
        <v>222</v>
      </c>
      <c r="D679" s="1830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831" t="s">
        <v>223</v>
      </c>
      <c r="D680" s="1832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831" t="s">
        <v>224</v>
      </c>
      <c r="D681" s="1832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831" t="s">
        <v>1677</v>
      </c>
      <c r="D682" s="1832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829" t="s">
        <v>225</v>
      </c>
      <c r="D683" s="1830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829" t="s">
        <v>237</v>
      </c>
      <c r="D699" s="1830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829" t="s">
        <v>238</v>
      </c>
      <c r="D700" s="1830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829" t="s">
        <v>239</v>
      </c>
      <c r="D701" s="1830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829" t="s">
        <v>240</v>
      </c>
      <c r="D702" s="1830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829" t="s">
        <v>1678</v>
      </c>
      <c r="D709" s="1830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829" t="s">
        <v>1675</v>
      </c>
      <c r="D713" s="1830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829" t="s">
        <v>1676</v>
      </c>
      <c r="D714" s="1830"/>
      <c r="E714" s="311">
        <f t="shared" si="164"/>
        <v>0</v>
      </c>
      <c r="F714" s="1424"/>
      <c r="G714" s="1425"/>
      <c r="H714" s="1426"/>
      <c r="I714" s="1424"/>
      <c r="J714" s="1425">
        <v>-55340</v>
      </c>
      <c r="K714" s="1426"/>
      <c r="L714" s="311">
        <f t="shared" si="165"/>
        <v>-55340</v>
      </c>
      <c r="M714" s="12">
        <f t="shared" si="159"/>
        <v>1</v>
      </c>
      <c r="N714" s="13"/>
    </row>
    <row r="715" spans="1:14" ht="15.75">
      <c r="A715" s="14">
        <v>402</v>
      </c>
      <c r="B715" s="273">
        <v>4600</v>
      </c>
      <c r="C715" s="1831" t="s">
        <v>250</v>
      </c>
      <c r="D715" s="1832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829" t="s">
        <v>276</v>
      </c>
      <c r="D716" s="1830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827" t="s">
        <v>251</v>
      </c>
      <c r="D719" s="1828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827" t="s">
        <v>252</v>
      </c>
      <c r="D720" s="1828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1297</v>
      </c>
      <c r="K720" s="277">
        <f t="shared" si="167"/>
        <v>0</v>
      </c>
      <c r="L720" s="311">
        <f t="shared" si="167"/>
        <v>1297</v>
      </c>
      <c r="M720" s="12">
        <f t="shared" si="159"/>
        <v>1</v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>
        <v>1297</v>
      </c>
      <c r="K723" s="1422"/>
      <c r="L723" s="296">
        <f t="shared" si="169"/>
        <v>1297</v>
      </c>
      <c r="M723" s="12">
        <f t="shared" si="159"/>
        <v>1</v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827" t="s">
        <v>632</v>
      </c>
      <c r="D728" s="1828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827" t="s">
        <v>694</v>
      </c>
      <c r="D731" s="1828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829" t="s">
        <v>695</v>
      </c>
      <c r="D732" s="1830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822" t="s">
        <v>925</v>
      </c>
      <c r="D737" s="1823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824" t="s">
        <v>703</v>
      </c>
      <c r="D741" s="1825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824" t="s">
        <v>703</v>
      </c>
      <c r="D742" s="1825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-14176</v>
      </c>
      <c r="K746" s="399">
        <f t="shared" si="173"/>
        <v>0</v>
      </c>
      <c r="L746" s="396">
        <f t="shared" si="173"/>
        <v>-14176</v>
      </c>
      <c r="M746" s="12">
        <f>(IF($E746&lt;&gt;0,$M$2,IF($L746&lt;&gt;0,$M$2,"")))</f>
        <v>1</v>
      </c>
      <c r="N746" s="73" t="str">
        <f>LEFT(C627,1)</f>
        <v>2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3" ht="15">
      <c r="A750" s="22">
        <v>775</v>
      </c>
      <c r="B750" s="6"/>
      <c r="C750" s="6"/>
      <c r="D750" s="523"/>
      <c r="E750" s="38"/>
      <c r="F750" s="38"/>
      <c r="G750" s="38"/>
      <c r="H750" s="38"/>
      <c r="I750" s="38"/>
      <c r="J750" s="38"/>
      <c r="K750" s="38"/>
      <c r="L750" s="38"/>
      <c r="M750" s="7">
        <f>(IF($E884&lt;&gt;0,$M$2,IF($L884&lt;&gt;0,$M$2,"")))</f>
        <v>1</v>
      </c>
    </row>
    <row r="751" spans="1:13" ht="15">
      <c r="A751" s="23">
        <v>780</v>
      </c>
      <c r="B751" s="6"/>
      <c r="C751" s="1367"/>
      <c r="D751" s="1368"/>
      <c r="E751" s="38"/>
      <c r="F751" s="38"/>
      <c r="G751" s="38"/>
      <c r="H751" s="38"/>
      <c r="I751" s="38"/>
      <c r="J751" s="38"/>
      <c r="K751" s="38"/>
      <c r="L751" s="38"/>
      <c r="M751" s="7">
        <f>(IF($E884&lt;&gt;0,$M$2,IF($L884&lt;&gt;0,$M$2,"")))</f>
        <v>1</v>
      </c>
    </row>
    <row r="752" spans="1:13" ht="15.75">
      <c r="A752" s="23">
        <v>785</v>
      </c>
      <c r="B752" s="1814" t="str">
        <f>$B$7</f>
        <v>ОТЧЕТНИ ДАННИ ПО ЕБК ЗА СМЕТКИТЕ ЗА СРЕДСТВАТА ОТ ЕВРОПЕЙСКИЯ СЪЮЗ - ДЕС</v>
      </c>
      <c r="C752" s="1815"/>
      <c r="D752" s="1815"/>
      <c r="E752" s="243"/>
      <c r="F752" s="243"/>
      <c r="G752" s="238"/>
      <c r="H752" s="238"/>
      <c r="I752" s="238"/>
      <c r="J752" s="238"/>
      <c r="K752" s="238"/>
      <c r="L752" s="238"/>
      <c r="M752" s="7">
        <f>(IF($E884&lt;&gt;0,$M$2,IF($L884&lt;&gt;0,$M$2,"")))</f>
        <v>1</v>
      </c>
    </row>
    <row r="753" spans="1:13" ht="15.75">
      <c r="A753" s="23">
        <v>790</v>
      </c>
      <c r="B753" s="229"/>
      <c r="C753" s="392"/>
      <c r="D753" s="401"/>
      <c r="E753" s="407" t="s">
        <v>468</v>
      </c>
      <c r="F753" s="407" t="s">
        <v>844</v>
      </c>
      <c r="G753" s="238"/>
      <c r="H753" s="1364" t="s">
        <v>1267</v>
      </c>
      <c r="I753" s="1365"/>
      <c r="J753" s="1366"/>
      <c r="K753" s="238"/>
      <c r="L753" s="238"/>
      <c r="M753" s="7">
        <f>(IF($E884&lt;&gt;0,$M$2,IF($L884&lt;&gt;0,$M$2,"")))</f>
        <v>1</v>
      </c>
    </row>
    <row r="754" spans="1:13" ht="18">
      <c r="A754" s="23">
        <v>795</v>
      </c>
      <c r="B754" s="1806" t="str">
        <f>$B$9</f>
        <v>ОБЩИНА ЧИПРОВЦИ</v>
      </c>
      <c r="C754" s="1807"/>
      <c r="D754" s="1808"/>
      <c r="E754" s="115">
        <f>$E$9</f>
        <v>43101</v>
      </c>
      <c r="F754" s="227">
        <f>$F$9</f>
        <v>43312</v>
      </c>
      <c r="G754" s="238"/>
      <c r="H754" s="238"/>
      <c r="I754" s="238"/>
      <c r="J754" s="238"/>
      <c r="K754" s="238"/>
      <c r="L754" s="238"/>
      <c r="M754" s="7">
        <f>(IF($E884&lt;&gt;0,$M$2,IF($L884&lt;&gt;0,$M$2,"")))</f>
        <v>1</v>
      </c>
    </row>
    <row r="755" spans="1:13" ht="15">
      <c r="A755" s="22">
        <v>805</v>
      </c>
      <c r="B755" s="228" t="str">
        <f>$B$10</f>
        <v>(наименование на разпоредителя с бюджет)</v>
      </c>
      <c r="C755" s="229"/>
      <c r="D755" s="230"/>
      <c r="E755" s="238"/>
      <c r="F755" s="238"/>
      <c r="G755" s="238"/>
      <c r="H755" s="238"/>
      <c r="I755" s="238"/>
      <c r="J755" s="238"/>
      <c r="K755" s="238"/>
      <c r="L755" s="238"/>
      <c r="M755" s="7">
        <f>(IF($E884&lt;&gt;0,$M$2,IF($L884&lt;&gt;0,$M$2,"")))</f>
        <v>1</v>
      </c>
    </row>
    <row r="756" spans="1:13" ht="15">
      <c r="A756" s="23">
        <v>810</v>
      </c>
      <c r="B756" s="228"/>
      <c r="C756" s="229"/>
      <c r="D756" s="230"/>
      <c r="E756" s="238"/>
      <c r="F756" s="238"/>
      <c r="G756" s="238"/>
      <c r="H756" s="238"/>
      <c r="I756" s="238"/>
      <c r="J756" s="238"/>
      <c r="K756" s="238"/>
      <c r="L756" s="238"/>
      <c r="M756" s="7">
        <f>(IF($E884&lt;&gt;0,$M$2,IF($L884&lt;&gt;0,$M$2,"")))</f>
        <v>1</v>
      </c>
    </row>
    <row r="757" spans="1:13" ht="18">
      <c r="A757" s="23">
        <v>815</v>
      </c>
      <c r="B757" s="1865" t="str">
        <f>$B$12</f>
        <v>Чипровци</v>
      </c>
      <c r="C757" s="1866"/>
      <c r="D757" s="1867"/>
      <c r="E757" s="411" t="s">
        <v>900</v>
      </c>
      <c r="F757" s="1362" t="str">
        <f>$F$12</f>
        <v>6210</v>
      </c>
      <c r="G757" s="238"/>
      <c r="H757" s="238"/>
      <c r="I757" s="238"/>
      <c r="J757" s="238"/>
      <c r="K757" s="238"/>
      <c r="L757" s="238"/>
      <c r="M757" s="7">
        <f>(IF($E884&lt;&gt;0,$M$2,IF($L884&lt;&gt;0,$M$2,"")))</f>
        <v>1</v>
      </c>
    </row>
    <row r="758" spans="1:13" ht="15.75">
      <c r="A758" s="28">
        <v>525</v>
      </c>
      <c r="B758" s="234" t="str">
        <f>$B$13</f>
        <v>(наименование на първостепенния разпоредител с бюджет)</v>
      </c>
      <c r="C758" s="229"/>
      <c r="D758" s="230"/>
      <c r="E758" s="1363"/>
      <c r="F758" s="243"/>
      <c r="G758" s="238"/>
      <c r="H758" s="238"/>
      <c r="I758" s="238"/>
      <c r="J758" s="238"/>
      <c r="K758" s="238"/>
      <c r="L758" s="238"/>
      <c r="M758" s="7">
        <f>(IF($E884&lt;&gt;0,$M$2,IF($L884&lt;&gt;0,$M$2,"")))</f>
        <v>1</v>
      </c>
    </row>
    <row r="759" spans="1:13" ht="18">
      <c r="A759" s="22">
        <v>820</v>
      </c>
      <c r="B759" s="237"/>
      <c r="C759" s="238"/>
      <c r="D759" s="124" t="s">
        <v>901</v>
      </c>
      <c r="E759" s="239">
        <f>$E$15</f>
        <v>96</v>
      </c>
      <c r="F759" s="415" t="str">
        <f>$F$15</f>
        <v>СЕС - ДЕС</v>
      </c>
      <c r="G759" s="219"/>
      <c r="H759" s="219"/>
      <c r="I759" s="219"/>
      <c r="J759" s="219"/>
      <c r="K759" s="219"/>
      <c r="L759" s="219"/>
      <c r="M759" s="7">
        <f>(IF($E884&lt;&gt;0,$M$2,IF($L884&lt;&gt;0,$M$2,"")))</f>
        <v>1</v>
      </c>
    </row>
    <row r="760" spans="1:13" ht="16.5" thickBot="1">
      <c r="A760" s="23">
        <v>821</v>
      </c>
      <c r="B760" s="229"/>
      <c r="C760" s="392"/>
      <c r="D760" s="401"/>
      <c r="E760" s="238"/>
      <c r="F760" s="410"/>
      <c r="G760" s="410"/>
      <c r="H760" s="410"/>
      <c r="I760" s="410"/>
      <c r="J760" s="410"/>
      <c r="K760" s="410"/>
      <c r="L760" s="1379" t="s">
        <v>469</v>
      </c>
      <c r="M760" s="7">
        <f>(IF($E884&lt;&gt;0,$M$2,IF($L884&lt;&gt;0,$M$2,"")))</f>
        <v>1</v>
      </c>
    </row>
    <row r="761" spans="1:13" ht="24.75" customHeight="1">
      <c r="A761" s="23">
        <v>822</v>
      </c>
      <c r="B761" s="248"/>
      <c r="C761" s="249"/>
      <c r="D761" s="250" t="s">
        <v>721</v>
      </c>
      <c r="E761" s="1850" t="s">
        <v>2046</v>
      </c>
      <c r="F761" s="1851"/>
      <c r="G761" s="1851"/>
      <c r="H761" s="1852"/>
      <c r="I761" s="1859" t="s">
        <v>2047</v>
      </c>
      <c r="J761" s="1860"/>
      <c r="K761" s="1860"/>
      <c r="L761" s="1861"/>
      <c r="M761" s="7">
        <f>(IF($E884&lt;&gt;0,$M$2,IF($L884&lt;&gt;0,$M$2,"")))</f>
        <v>1</v>
      </c>
    </row>
    <row r="762" spans="1:13" ht="54.75" customHeight="1" thickBot="1">
      <c r="A762" s="23">
        <v>823</v>
      </c>
      <c r="B762" s="251" t="s">
        <v>62</v>
      </c>
      <c r="C762" s="252" t="s">
        <v>470</v>
      </c>
      <c r="D762" s="253" t="s">
        <v>722</v>
      </c>
      <c r="E762" s="1405" t="str">
        <f>$E$20</f>
        <v>Уточнен план                Общо</v>
      </c>
      <c r="F762" s="1409" t="str">
        <f>$F$20</f>
        <v>държавни дейности</v>
      </c>
      <c r="G762" s="1410" t="str">
        <f>$G$20</f>
        <v>местни дейности</v>
      </c>
      <c r="H762" s="1411" t="str">
        <f>$H$20</f>
        <v>дофинансиране</v>
      </c>
      <c r="I762" s="254" t="str">
        <f>$I$20</f>
        <v>държавни дейности -ОТЧЕТ</v>
      </c>
      <c r="J762" s="255" t="str">
        <f>$J$20</f>
        <v>местни дейности - ОТЧЕТ</v>
      </c>
      <c r="K762" s="256" t="str">
        <f>$K$20</f>
        <v>дофинансиране - ОТЧЕТ</v>
      </c>
      <c r="L762" s="1660" t="str">
        <f>$L$20</f>
        <v>ОТЧЕТ                                    ОБЩО</v>
      </c>
      <c r="M762" s="7">
        <f>(IF($E884&lt;&gt;0,$M$2,IF($L884&lt;&gt;0,$M$2,"")))</f>
        <v>1</v>
      </c>
    </row>
    <row r="763" spans="1:13" ht="18.75">
      <c r="A763" s="23">
        <v>825</v>
      </c>
      <c r="B763" s="259"/>
      <c r="C763" s="260"/>
      <c r="D763" s="261" t="s">
        <v>752</v>
      </c>
      <c r="E763" s="1457" t="str">
        <f>$E$21</f>
        <v>(1)</v>
      </c>
      <c r="F763" s="143" t="str">
        <f>$F$21</f>
        <v>(2)</v>
      </c>
      <c r="G763" s="144" t="str">
        <f>$G$21</f>
        <v>(3)</v>
      </c>
      <c r="H763" s="145" t="str">
        <f>$H$21</f>
        <v>(4)</v>
      </c>
      <c r="I763" s="262" t="str">
        <f>$I$21</f>
        <v>(5)</v>
      </c>
      <c r="J763" s="263" t="str">
        <f>$J$21</f>
        <v>(6)</v>
      </c>
      <c r="K763" s="264" t="str">
        <f>$K$21</f>
        <v>(7)</v>
      </c>
      <c r="L763" s="265" t="str">
        <f>$L$21</f>
        <v>(8)</v>
      </c>
      <c r="M763" s="7">
        <f>(IF($E884&lt;&gt;0,$M$2,IF($L884&lt;&gt;0,$M$2,"")))</f>
        <v>1</v>
      </c>
    </row>
    <row r="764" spans="1:13" ht="15.75">
      <c r="A764" s="23"/>
      <c r="B764" s="1453"/>
      <c r="C764" s="1600" t="e">
        <f>VLOOKUP(D764,OP_LIST2,2,FALSE)</f>
        <v>#N/A</v>
      </c>
      <c r="D764" s="1460"/>
      <c r="E764" s="390"/>
      <c r="F764" s="1443"/>
      <c r="G764" s="1444"/>
      <c r="H764" s="1445"/>
      <c r="I764" s="1443"/>
      <c r="J764" s="1444"/>
      <c r="K764" s="1445"/>
      <c r="L764" s="1442"/>
      <c r="M764" s="7">
        <f>(IF($E884&lt;&gt;0,$M$2,IF($L884&lt;&gt;0,$M$2,"")))</f>
        <v>1</v>
      </c>
    </row>
    <row r="765" spans="1:13" ht="15.75">
      <c r="A765" s="23"/>
      <c r="B765" s="1456"/>
      <c r="C765" s="1461">
        <f>VLOOKUP(D766,EBK_DEIN2,2,FALSE)</f>
        <v>6618</v>
      </c>
      <c r="D765" s="1460" t="s">
        <v>801</v>
      </c>
      <c r="E765" s="390"/>
      <c r="F765" s="1446"/>
      <c r="G765" s="1447"/>
      <c r="H765" s="1448"/>
      <c r="I765" s="1446"/>
      <c r="J765" s="1447"/>
      <c r="K765" s="1448"/>
      <c r="L765" s="1442"/>
      <c r="M765" s="7">
        <f>(IF($E884&lt;&gt;0,$M$2,IF($L884&lt;&gt;0,$M$2,"")))</f>
        <v>1</v>
      </c>
    </row>
    <row r="766" spans="1:13" ht="31.5">
      <c r="A766" s="23"/>
      <c r="B766" s="1452"/>
      <c r="C766" s="1589">
        <f>+C765</f>
        <v>6618</v>
      </c>
      <c r="D766" s="1454" t="s">
        <v>597</v>
      </c>
      <c r="E766" s="390"/>
      <c r="F766" s="1446"/>
      <c r="G766" s="1447"/>
      <c r="H766" s="1448"/>
      <c r="I766" s="1446"/>
      <c r="J766" s="1447"/>
      <c r="K766" s="1448"/>
      <c r="L766" s="1442"/>
      <c r="M766" s="7">
        <f>(IF($E884&lt;&gt;0,$M$2,IF($L884&lt;&gt;0,$M$2,"")))</f>
        <v>1</v>
      </c>
    </row>
    <row r="767" spans="1:13" ht="15">
      <c r="A767" s="23"/>
      <c r="B767" s="1458"/>
      <c r="C767" s="1455"/>
      <c r="D767" s="1459" t="s">
        <v>723</v>
      </c>
      <c r="E767" s="390"/>
      <c r="F767" s="1449"/>
      <c r="G767" s="1450"/>
      <c r="H767" s="1451"/>
      <c r="I767" s="1449"/>
      <c r="J767" s="1450"/>
      <c r="K767" s="1451"/>
      <c r="L767" s="1442"/>
      <c r="M767" s="7">
        <f>(IF($E884&lt;&gt;0,$M$2,IF($L884&lt;&gt;0,$M$2,"")))</f>
        <v>1</v>
      </c>
    </row>
    <row r="768" spans="1:14" ht="15.75">
      <c r="A768" s="23"/>
      <c r="B768" s="273">
        <v>100</v>
      </c>
      <c r="C768" s="1839" t="s">
        <v>753</v>
      </c>
      <c r="D768" s="1840"/>
      <c r="E768" s="274">
        <f aca="true" t="shared" si="174" ref="E768:L768">SUM(E769:E770)</f>
        <v>0</v>
      </c>
      <c r="F768" s="275">
        <f t="shared" si="174"/>
        <v>0</v>
      </c>
      <c r="G768" s="276">
        <f t="shared" si="174"/>
        <v>0</v>
      </c>
      <c r="H768" s="277">
        <f>SUM(H769:H770)</f>
        <v>0</v>
      </c>
      <c r="I768" s="275">
        <f t="shared" si="174"/>
        <v>0</v>
      </c>
      <c r="J768" s="276">
        <f t="shared" si="174"/>
        <v>0</v>
      </c>
      <c r="K768" s="277">
        <f t="shared" si="174"/>
        <v>0</v>
      </c>
      <c r="L768" s="274">
        <f t="shared" si="174"/>
        <v>0</v>
      </c>
      <c r="M768" s="12">
        <f>(IF($E768&lt;&gt;0,$M$2,IF($L768&lt;&gt;0,$M$2,"")))</f>
      </c>
      <c r="N768" s="13"/>
    </row>
    <row r="769" spans="1:14" ht="15.75">
      <c r="A769" s="23"/>
      <c r="B769" s="279"/>
      <c r="C769" s="280">
        <v>101</v>
      </c>
      <c r="D769" s="281" t="s">
        <v>754</v>
      </c>
      <c r="E769" s="282">
        <f>F769+G769+H769</f>
        <v>0</v>
      </c>
      <c r="F769" s="152"/>
      <c r="G769" s="153"/>
      <c r="H769" s="1420"/>
      <c r="I769" s="152"/>
      <c r="J769" s="153"/>
      <c r="K769" s="1420"/>
      <c r="L769" s="282">
        <f>I769+J769+K769</f>
        <v>0</v>
      </c>
      <c r="M769" s="12">
        <f aca="true" t="shared" si="175" ref="M769:M836">(IF($E769&lt;&gt;0,$M$2,IF($L769&lt;&gt;0,$M$2,"")))</f>
      </c>
      <c r="N769" s="13"/>
    </row>
    <row r="770" spans="1:14" ht="15.75">
      <c r="A770" s="10"/>
      <c r="B770" s="279"/>
      <c r="C770" s="286">
        <v>102</v>
      </c>
      <c r="D770" s="287" t="s">
        <v>755</v>
      </c>
      <c r="E770" s="288">
        <f>F770+G770+H770</f>
        <v>0</v>
      </c>
      <c r="F770" s="173"/>
      <c r="G770" s="174"/>
      <c r="H770" s="1423"/>
      <c r="I770" s="173"/>
      <c r="J770" s="174"/>
      <c r="K770" s="1423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200</v>
      </c>
      <c r="C771" s="1835" t="s">
        <v>756</v>
      </c>
      <c r="D771" s="1836"/>
      <c r="E771" s="274">
        <f aca="true" t="shared" si="176" ref="E771:L771">SUM(E772:E776)</f>
        <v>0</v>
      </c>
      <c r="F771" s="275">
        <f t="shared" si="176"/>
        <v>0</v>
      </c>
      <c r="G771" s="276">
        <f t="shared" si="176"/>
        <v>0</v>
      </c>
      <c r="H771" s="277">
        <f>SUM(H772:H776)</f>
        <v>0</v>
      </c>
      <c r="I771" s="275">
        <f t="shared" si="176"/>
        <v>0</v>
      </c>
      <c r="J771" s="276">
        <f t="shared" si="176"/>
        <v>7565</v>
      </c>
      <c r="K771" s="277">
        <f t="shared" si="176"/>
        <v>0</v>
      </c>
      <c r="L771" s="274">
        <f t="shared" si="176"/>
        <v>7565</v>
      </c>
      <c r="M771" s="12">
        <f t="shared" si="175"/>
        <v>1</v>
      </c>
      <c r="N771" s="13"/>
    </row>
    <row r="772" spans="1:14" ht="15.75">
      <c r="A772" s="10"/>
      <c r="B772" s="292"/>
      <c r="C772" s="280">
        <v>201</v>
      </c>
      <c r="D772" s="281" t="s">
        <v>757</v>
      </c>
      <c r="E772" s="282">
        <f>F772+G772+H772</f>
        <v>0</v>
      </c>
      <c r="F772" s="152"/>
      <c r="G772" s="153"/>
      <c r="H772" s="1420"/>
      <c r="I772" s="152"/>
      <c r="J772" s="153"/>
      <c r="K772" s="1420"/>
      <c r="L772" s="282">
        <f>I772+J772+K772</f>
        <v>0</v>
      </c>
      <c r="M772" s="12">
        <f t="shared" si="175"/>
      </c>
      <c r="N772" s="13"/>
    </row>
    <row r="773" spans="1:14" ht="15.75">
      <c r="A773" s="10"/>
      <c r="B773" s="293"/>
      <c r="C773" s="294">
        <v>202</v>
      </c>
      <c r="D773" s="295" t="s">
        <v>758</v>
      </c>
      <c r="E773" s="296">
        <f>F773+G773+H773</f>
        <v>0</v>
      </c>
      <c r="F773" s="158"/>
      <c r="G773" s="159"/>
      <c r="H773" s="1422"/>
      <c r="I773" s="158"/>
      <c r="J773" s="159"/>
      <c r="K773" s="1422"/>
      <c r="L773" s="296">
        <f>I773+J773+K773</f>
        <v>0</v>
      </c>
      <c r="M773" s="12">
        <f t="shared" si="175"/>
      </c>
      <c r="N773" s="13"/>
    </row>
    <row r="774" spans="1:14" ht="31.5">
      <c r="A774" s="10"/>
      <c r="B774" s="300"/>
      <c r="C774" s="294">
        <v>205</v>
      </c>
      <c r="D774" s="295" t="s">
        <v>604</v>
      </c>
      <c r="E774" s="296">
        <f>F774+G774+H774</f>
        <v>0</v>
      </c>
      <c r="F774" s="158"/>
      <c r="G774" s="159"/>
      <c r="H774" s="1422"/>
      <c r="I774" s="158"/>
      <c r="J774" s="159"/>
      <c r="K774" s="1422"/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0"/>
      <c r="C775" s="294">
        <v>208</v>
      </c>
      <c r="D775" s="301" t="s">
        <v>605</v>
      </c>
      <c r="E775" s="296">
        <f>F775+G775+H775</f>
        <v>0</v>
      </c>
      <c r="F775" s="158"/>
      <c r="G775" s="159"/>
      <c r="H775" s="1422"/>
      <c r="I775" s="158"/>
      <c r="J775" s="159">
        <v>324</v>
      </c>
      <c r="K775" s="1422"/>
      <c r="L775" s="296">
        <f>I775+J775+K775</f>
        <v>324</v>
      </c>
      <c r="M775" s="12">
        <f t="shared" si="175"/>
        <v>1</v>
      </c>
      <c r="N775" s="13"/>
    </row>
    <row r="776" spans="1:14" ht="15.75">
      <c r="A776" s="10"/>
      <c r="B776" s="292"/>
      <c r="C776" s="286">
        <v>209</v>
      </c>
      <c r="D776" s="302" t="s">
        <v>606</v>
      </c>
      <c r="E776" s="288">
        <f>F776+G776+H776</f>
        <v>0</v>
      </c>
      <c r="F776" s="173"/>
      <c r="G776" s="174"/>
      <c r="H776" s="1423"/>
      <c r="I776" s="173"/>
      <c r="J776" s="174">
        <v>7241</v>
      </c>
      <c r="K776" s="1423"/>
      <c r="L776" s="288">
        <f>I776+J776+K776</f>
        <v>7241</v>
      </c>
      <c r="M776" s="12">
        <f t="shared" si="175"/>
        <v>1</v>
      </c>
      <c r="N776" s="13"/>
    </row>
    <row r="777" spans="1:14" ht="15.75">
      <c r="A777" s="10"/>
      <c r="B777" s="273">
        <v>500</v>
      </c>
      <c r="C777" s="1837" t="s">
        <v>195</v>
      </c>
      <c r="D777" s="1838"/>
      <c r="E777" s="274">
        <f aca="true" t="shared" si="177" ref="E777:L777">SUM(E778:E784)</f>
        <v>0</v>
      </c>
      <c r="F777" s="275">
        <f t="shared" si="177"/>
        <v>0</v>
      </c>
      <c r="G777" s="276">
        <f t="shared" si="177"/>
        <v>0</v>
      </c>
      <c r="H777" s="277">
        <f>SUM(H778:H784)</f>
        <v>0</v>
      </c>
      <c r="I777" s="275">
        <f t="shared" si="177"/>
        <v>0</v>
      </c>
      <c r="J777" s="276">
        <f t="shared" si="177"/>
        <v>1845</v>
      </c>
      <c r="K777" s="277">
        <f t="shared" si="177"/>
        <v>0</v>
      </c>
      <c r="L777" s="274">
        <f t="shared" si="177"/>
        <v>1845</v>
      </c>
      <c r="M777" s="12">
        <f t="shared" si="175"/>
        <v>1</v>
      </c>
      <c r="N777" s="13"/>
    </row>
    <row r="778" spans="1:14" ht="18" customHeight="1">
      <c r="A778" s="10"/>
      <c r="B778" s="292"/>
      <c r="C778" s="303">
        <v>551</v>
      </c>
      <c r="D778" s="304" t="s">
        <v>196</v>
      </c>
      <c r="E778" s="282">
        <f aca="true" t="shared" si="178" ref="E778:E785">F778+G778+H778</f>
        <v>0</v>
      </c>
      <c r="F778" s="152"/>
      <c r="G778" s="153"/>
      <c r="H778" s="1420"/>
      <c r="I778" s="152"/>
      <c r="J778" s="153">
        <v>1117</v>
      </c>
      <c r="K778" s="1420"/>
      <c r="L778" s="282">
        <f aca="true" t="shared" si="179" ref="L778:L785">I778+J778+K778</f>
        <v>1117</v>
      </c>
      <c r="M778" s="12">
        <f t="shared" si="175"/>
        <v>1</v>
      </c>
      <c r="N778" s="13"/>
    </row>
    <row r="779" spans="1:14" ht="15.75">
      <c r="A779" s="10"/>
      <c r="B779" s="292"/>
      <c r="C779" s="305">
        <v>552</v>
      </c>
      <c r="D779" s="306" t="s">
        <v>920</v>
      </c>
      <c r="E779" s="296">
        <f t="shared" si="178"/>
        <v>0</v>
      </c>
      <c r="F779" s="158"/>
      <c r="G779" s="159"/>
      <c r="H779" s="1422"/>
      <c r="I779" s="158"/>
      <c r="J779" s="159"/>
      <c r="K779" s="1422"/>
      <c r="L779" s="296">
        <f t="shared" si="179"/>
        <v>0</v>
      </c>
      <c r="M779" s="12">
        <f t="shared" si="175"/>
      </c>
      <c r="N779" s="13"/>
    </row>
    <row r="780" spans="1:14" ht="15.75">
      <c r="A780" s="10"/>
      <c r="B780" s="307"/>
      <c r="C780" s="305">
        <v>558</v>
      </c>
      <c r="D780" s="308" t="s">
        <v>881</v>
      </c>
      <c r="E780" s="296">
        <f>F780+G780+H780</f>
        <v>0</v>
      </c>
      <c r="F780" s="490">
        <v>0</v>
      </c>
      <c r="G780" s="491">
        <v>0</v>
      </c>
      <c r="H780" s="160">
        <v>0</v>
      </c>
      <c r="I780" s="490">
        <v>0</v>
      </c>
      <c r="J780" s="491">
        <v>0</v>
      </c>
      <c r="K780" s="160">
        <v>0</v>
      </c>
      <c r="L780" s="296">
        <f>I780+J780+K780</f>
        <v>0</v>
      </c>
      <c r="M780" s="12">
        <f t="shared" si="175"/>
      </c>
      <c r="N780" s="13"/>
    </row>
    <row r="781" spans="1:14" ht="15.75">
      <c r="A781" s="10"/>
      <c r="B781" s="307"/>
      <c r="C781" s="305">
        <v>560</v>
      </c>
      <c r="D781" s="308" t="s">
        <v>197</v>
      </c>
      <c r="E781" s="296">
        <f t="shared" si="178"/>
        <v>0</v>
      </c>
      <c r="F781" s="158"/>
      <c r="G781" s="159"/>
      <c r="H781" s="1422"/>
      <c r="I781" s="158"/>
      <c r="J781" s="159">
        <v>453</v>
      </c>
      <c r="K781" s="1422"/>
      <c r="L781" s="296">
        <f t="shared" si="179"/>
        <v>453</v>
      </c>
      <c r="M781" s="12">
        <f t="shared" si="175"/>
        <v>1</v>
      </c>
      <c r="N781" s="13"/>
    </row>
    <row r="782" spans="1:14" ht="15.75">
      <c r="A782" s="10"/>
      <c r="B782" s="307"/>
      <c r="C782" s="305">
        <v>580</v>
      </c>
      <c r="D782" s="306" t="s">
        <v>198</v>
      </c>
      <c r="E782" s="296">
        <f t="shared" si="178"/>
        <v>0</v>
      </c>
      <c r="F782" s="158"/>
      <c r="G782" s="159"/>
      <c r="H782" s="1422"/>
      <c r="I782" s="158"/>
      <c r="J782" s="159">
        <v>275</v>
      </c>
      <c r="K782" s="1422"/>
      <c r="L782" s="296">
        <f t="shared" si="179"/>
        <v>275</v>
      </c>
      <c r="M782" s="12">
        <f t="shared" si="175"/>
        <v>1</v>
      </c>
      <c r="N782" s="13"/>
    </row>
    <row r="783" spans="1:14" ht="30">
      <c r="A783" s="10"/>
      <c r="B783" s="292"/>
      <c r="C783" s="305">
        <v>588</v>
      </c>
      <c r="D783" s="306" t="s">
        <v>883</v>
      </c>
      <c r="E783" s="296">
        <f>F783+G783+H783</f>
        <v>0</v>
      </c>
      <c r="F783" s="490">
        <v>0</v>
      </c>
      <c r="G783" s="491">
        <v>0</v>
      </c>
      <c r="H783" s="160">
        <v>0</v>
      </c>
      <c r="I783" s="490">
        <v>0</v>
      </c>
      <c r="J783" s="491">
        <v>0</v>
      </c>
      <c r="K783" s="160">
        <v>0</v>
      </c>
      <c r="L783" s="296">
        <f>I783+J783+K783</f>
        <v>0</v>
      </c>
      <c r="M783" s="12">
        <f t="shared" si="175"/>
      </c>
      <c r="N783" s="13"/>
    </row>
    <row r="784" spans="1:14" ht="31.5">
      <c r="A784" s="10"/>
      <c r="B784" s="292"/>
      <c r="C784" s="309">
        <v>590</v>
      </c>
      <c r="D784" s="310" t="s">
        <v>199</v>
      </c>
      <c r="E784" s="288">
        <f t="shared" si="178"/>
        <v>0</v>
      </c>
      <c r="F784" s="173"/>
      <c r="G784" s="174"/>
      <c r="H784" s="1423"/>
      <c r="I784" s="173"/>
      <c r="J784" s="174"/>
      <c r="K784" s="1423"/>
      <c r="L784" s="288">
        <f t="shared" si="179"/>
        <v>0</v>
      </c>
      <c r="M784" s="12">
        <f t="shared" si="175"/>
      </c>
      <c r="N784" s="13"/>
    </row>
    <row r="785" spans="1:14" ht="15.75">
      <c r="A785" s="10"/>
      <c r="B785" s="273">
        <v>800</v>
      </c>
      <c r="C785" s="1833" t="s">
        <v>200</v>
      </c>
      <c r="D785" s="1834"/>
      <c r="E785" s="311">
        <f t="shared" si="178"/>
        <v>0</v>
      </c>
      <c r="F785" s="1424"/>
      <c r="G785" s="1425"/>
      <c r="H785" s="1426"/>
      <c r="I785" s="1424"/>
      <c r="J785" s="1425"/>
      <c r="K785" s="1426"/>
      <c r="L785" s="311">
        <f t="shared" si="179"/>
        <v>0</v>
      </c>
      <c r="M785" s="12">
        <f t="shared" si="175"/>
      </c>
      <c r="N785" s="13"/>
    </row>
    <row r="786" spans="1:14" ht="15.75">
      <c r="A786" s="22">
        <v>5</v>
      </c>
      <c r="B786" s="273">
        <v>1000</v>
      </c>
      <c r="C786" s="1835" t="s">
        <v>201</v>
      </c>
      <c r="D786" s="1836"/>
      <c r="E786" s="311">
        <f aca="true" t="shared" si="180" ref="E786:L786">SUM(E787:E803)</f>
        <v>0</v>
      </c>
      <c r="F786" s="275">
        <f t="shared" si="180"/>
        <v>0</v>
      </c>
      <c r="G786" s="276">
        <f t="shared" si="180"/>
        <v>0</v>
      </c>
      <c r="H786" s="277">
        <f>SUM(H787:H803)</f>
        <v>0</v>
      </c>
      <c r="I786" s="275">
        <f t="shared" si="180"/>
        <v>0</v>
      </c>
      <c r="J786" s="276">
        <f t="shared" si="180"/>
        <v>20887</v>
      </c>
      <c r="K786" s="277">
        <f t="shared" si="180"/>
        <v>0</v>
      </c>
      <c r="L786" s="311">
        <f t="shared" si="180"/>
        <v>20887</v>
      </c>
      <c r="M786" s="12">
        <f t="shared" si="175"/>
        <v>1</v>
      </c>
      <c r="N786" s="13"/>
    </row>
    <row r="787" spans="1:14" ht="15.75">
      <c r="A787" s="23">
        <v>10</v>
      </c>
      <c r="B787" s="293"/>
      <c r="C787" s="280">
        <v>1011</v>
      </c>
      <c r="D787" s="312" t="s">
        <v>202</v>
      </c>
      <c r="E787" s="282">
        <f aca="true" t="shared" si="181" ref="E787:E803">F787+G787+H787</f>
        <v>0</v>
      </c>
      <c r="F787" s="152"/>
      <c r="G787" s="153"/>
      <c r="H787" s="1420"/>
      <c r="I787" s="152"/>
      <c r="J787" s="153"/>
      <c r="K787" s="1420"/>
      <c r="L787" s="282">
        <f aca="true" t="shared" si="182" ref="L787:L803">I787+J787+K787</f>
        <v>0</v>
      </c>
      <c r="M787" s="12">
        <f t="shared" si="175"/>
      </c>
      <c r="N787" s="13"/>
    </row>
    <row r="788" spans="1:14" ht="15.75">
      <c r="A788" s="23">
        <v>15</v>
      </c>
      <c r="B788" s="293"/>
      <c r="C788" s="294">
        <v>1012</v>
      </c>
      <c r="D788" s="295" t="s">
        <v>203</v>
      </c>
      <c r="E788" s="296">
        <f t="shared" si="181"/>
        <v>0</v>
      </c>
      <c r="F788" s="158"/>
      <c r="G788" s="159"/>
      <c r="H788" s="1422"/>
      <c r="I788" s="158"/>
      <c r="J788" s="159"/>
      <c r="K788" s="1422"/>
      <c r="L788" s="296">
        <f t="shared" si="182"/>
        <v>0</v>
      </c>
      <c r="M788" s="12">
        <f t="shared" si="175"/>
      </c>
      <c r="N788" s="13"/>
    </row>
    <row r="789" spans="1:14" ht="15.75">
      <c r="A789" s="22">
        <v>35</v>
      </c>
      <c r="B789" s="293"/>
      <c r="C789" s="294">
        <v>1013</v>
      </c>
      <c r="D789" s="295" t="s">
        <v>204</v>
      </c>
      <c r="E789" s="296">
        <f t="shared" si="181"/>
        <v>0</v>
      </c>
      <c r="F789" s="158"/>
      <c r="G789" s="159"/>
      <c r="H789" s="1422"/>
      <c r="I789" s="158"/>
      <c r="J789" s="159"/>
      <c r="K789" s="1422"/>
      <c r="L789" s="296">
        <f t="shared" si="182"/>
        <v>0</v>
      </c>
      <c r="M789" s="12">
        <f t="shared" si="175"/>
      </c>
      <c r="N789" s="13"/>
    </row>
    <row r="790" spans="1:14" ht="15.75">
      <c r="A790" s="23">
        <v>40</v>
      </c>
      <c r="B790" s="293"/>
      <c r="C790" s="294">
        <v>1014</v>
      </c>
      <c r="D790" s="295" t="s">
        <v>205</v>
      </c>
      <c r="E790" s="296">
        <f t="shared" si="181"/>
        <v>0</v>
      </c>
      <c r="F790" s="158"/>
      <c r="G790" s="159"/>
      <c r="H790" s="1422"/>
      <c r="I790" s="158"/>
      <c r="J790" s="159"/>
      <c r="K790" s="1422"/>
      <c r="L790" s="296">
        <f t="shared" si="182"/>
        <v>0</v>
      </c>
      <c r="M790" s="12">
        <f t="shared" si="175"/>
      </c>
      <c r="N790" s="13"/>
    </row>
    <row r="791" spans="1:14" ht="15.75">
      <c r="A791" s="23">
        <v>45</v>
      </c>
      <c r="B791" s="293"/>
      <c r="C791" s="294">
        <v>1015</v>
      </c>
      <c r="D791" s="295" t="s">
        <v>206</v>
      </c>
      <c r="E791" s="296">
        <f t="shared" si="181"/>
        <v>0</v>
      </c>
      <c r="F791" s="158"/>
      <c r="G791" s="159"/>
      <c r="H791" s="1422"/>
      <c r="I791" s="158"/>
      <c r="J791" s="159">
        <v>3492</v>
      </c>
      <c r="K791" s="1422"/>
      <c r="L791" s="296">
        <f t="shared" si="182"/>
        <v>3492</v>
      </c>
      <c r="M791" s="12">
        <f t="shared" si="175"/>
        <v>1</v>
      </c>
      <c r="N791" s="13"/>
    </row>
    <row r="792" spans="1:14" ht="15.75">
      <c r="A792" s="23">
        <v>50</v>
      </c>
      <c r="B792" s="293"/>
      <c r="C792" s="313">
        <v>1016</v>
      </c>
      <c r="D792" s="314" t="s">
        <v>207</v>
      </c>
      <c r="E792" s="315">
        <f t="shared" si="181"/>
        <v>0</v>
      </c>
      <c r="F792" s="164"/>
      <c r="G792" s="165"/>
      <c r="H792" s="1421"/>
      <c r="I792" s="164"/>
      <c r="J792" s="165">
        <v>323</v>
      </c>
      <c r="K792" s="1421"/>
      <c r="L792" s="315">
        <f t="shared" si="182"/>
        <v>323</v>
      </c>
      <c r="M792" s="12">
        <f t="shared" si="175"/>
        <v>1</v>
      </c>
      <c r="N792" s="13"/>
    </row>
    <row r="793" spans="1:14" ht="15.75">
      <c r="A793" s="23">
        <v>55</v>
      </c>
      <c r="B793" s="279"/>
      <c r="C793" s="319">
        <v>1020</v>
      </c>
      <c r="D793" s="320" t="s">
        <v>208</v>
      </c>
      <c r="E793" s="321">
        <f t="shared" si="181"/>
        <v>0</v>
      </c>
      <c r="F793" s="455"/>
      <c r="G793" s="456"/>
      <c r="H793" s="1430"/>
      <c r="I793" s="455"/>
      <c r="J793" s="456">
        <v>16546</v>
      </c>
      <c r="K793" s="1430"/>
      <c r="L793" s="321">
        <f t="shared" si="182"/>
        <v>16546</v>
      </c>
      <c r="M793" s="12">
        <f t="shared" si="175"/>
        <v>1</v>
      </c>
      <c r="N793" s="13"/>
    </row>
    <row r="794" spans="1:14" ht="15.75">
      <c r="A794" s="23">
        <v>60</v>
      </c>
      <c r="B794" s="293"/>
      <c r="C794" s="325">
        <v>1030</v>
      </c>
      <c r="D794" s="326" t="s">
        <v>209</v>
      </c>
      <c r="E794" s="327">
        <f t="shared" si="181"/>
        <v>0</v>
      </c>
      <c r="F794" s="450"/>
      <c r="G794" s="451"/>
      <c r="H794" s="1427"/>
      <c r="I794" s="450"/>
      <c r="J794" s="451"/>
      <c r="K794" s="1427"/>
      <c r="L794" s="327">
        <f t="shared" si="182"/>
        <v>0</v>
      </c>
      <c r="M794" s="12">
        <f t="shared" si="175"/>
      </c>
      <c r="N794" s="13"/>
    </row>
    <row r="795" spans="1:14" ht="15.75">
      <c r="A795" s="22">
        <v>65</v>
      </c>
      <c r="B795" s="293"/>
      <c r="C795" s="319">
        <v>1051</v>
      </c>
      <c r="D795" s="332" t="s">
        <v>210</v>
      </c>
      <c r="E795" s="321">
        <f t="shared" si="181"/>
        <v>0</v>
      </c>
      <c r="F795" s="455"/>
      <c r="G795" s="456"/>
      <c r="H795" s="1430"/>
      <c r="I795" s="455"/>
      <c r="J795" s="456"/>
      <c r="K795" s="1430"/>
      <c r="L795" s="321">
        <f t="shared" si="182"/>
        <v>0</v>
      </c>
      <c r="M795" s="12">
        <f t="shared" si="175"/>
      </c>
      <c r="N795" s="13"/>
    </row>
    <row r="796" spans="1:14" ht="15.75">
      <c r="A796" s="23">
        <v>70</v>
      </c>
      <c r="B796" s="293"/>
      <c r="C796" s="294">
        <v>1052</v>
      </c>
      <c r="D796" s="295" t="s">
        <v>211</v>
      </c>
      <c r="E796" s="296">
        <f t="shared" si="181"/>
        <v>0</v>
      </c>
      <c r="F796" s="158"/>
      <c r="G796" s="159"/>
      <c r="H796" s="1422"/>
      <c r="I796" s="158"/>
      <c r="J796" s="159">
        <v>526</v>
      </c>
      <c r="K796" s="1422"/>
      <c r="L796" s="296">
        <f t="shared" si="182"/>
        <v>526</v>
      </c>
      <c r="M796" s="12">
        <f t="shared" si="175"/>
        <v>1</v>
      </c>
      <c r="N796" s="13"/>
    </row>
    <row r="797" spans="1:14" ht="15.75">
      <c r="A797" s="23">
        <v>75</v>
      </c>
      <c r="B797" s="293"/>
      <c r="C797" s="325">
        <v>1053</v>
      </c>
      <c r="D797" s="326" t="s">
        <v>884</v>
      </c>
      <c r="E797" s="327">
        <f t="shared" si="181"/>
        <v>0</v>
      </c>
      <c r="F797" s="450"/>
      <c r="G797" s="451"/>
      <c r="H797" s="1427"/>
      <c r="I797" s="450"/>
      <c r="J797" s="451"/>
      <c r="K797" s="1427"/>
      <c r="L797" s="327">
        <f t="shared" si="182"/>
        <v>0</v>
      </c>
      <c r="M797" s="12">
        <f t="shared" si="175"/>
      </c>
      <c r="N797" s="13"/>
    </row>
    <row r="798" spans="1:14" ht="15.75">
      <c r="A798" s="23">
        <v>80</v>
      </c>
      <c r="B798" s="293"/>
      <c r="C798" s="319">
        <v>1062</v>
      </c>
      <c r="D798" s="320" t="s">
        <v>212</v>
      </c>
      <c r="E798" s="321">
        <f t="shared" si="181"/>
        <v>0</v>
      </c>
      <c r="F798" s="455"/>
      <c r="G798" s="456"/>
      <c r="H798" s="1430"/>
      <c r="I798" s="455"/>
      <c r="J798" s="456"/>
      <c r="K798" s="1430"/>
      <c r="L798" s="321">
        <f t="shared" si="182"/>
        <v>0</v>
      </c>
      <c r="M798" s="12">
        <f t="shared" si="175"/>
      </c>
      <c r="N798" s="13"/>
    </row>
    <row r="799" spans="1:14" ht="15.75">
      <c r="A799" s="23">
        <v>80</v>
      </c>
      <c r="B799" s="293"/>
      <c r="C799" s="325">
        <v>1063</v>
      </c>
      <c r="D799" s="333" t="s">
        <v>810</v>
      </c>
      <c r="E799" s="327">
        <f t="shared" si="181"/>
        <v>0</v>
      </c>
      <c r="F799" s="450"/>
      <c r="G799" s="451"/>
      <c r="H799" s="1427"/>
      <c r="I799" s="450"/>
      <c r="J799" s="451"/>
      <c r="K799" s="1427"/>
      <c r="L799" s="327">
        <f t="shared" si="182"/>
        <v>0</v>
      </c>
      <c r="M799" s="12">
        <f t="shared" si="175"/>
      </c>
      <c r="N799" s="13"/>
    </row>
    <row r="800" spans="1:14" ht="15.75">
      <c r="A800" s="23">
        <v>85</v>
      </c>
      <c r="B800" s="293"/>
      <c r="C800" s="334">
        <v>1069</v>
      </c>
      <c r="D800" s="335" t="s">
        <v>213</v>
      </c>
      <c r="E800" s="336">
        <f t="shared" si="181"/>
        <v>0</v>
      </c>
      <c r="F800" s="602"/>
      <c r="G800" s="603"/>
      <c r="H800" s="1429"/>
      <c r="I800" s="602"/>
      <c r="J800" s="603"/>
      <c r="K800" s="1429"/>
      <c r="L800" s="336">
        <f t="shared" si="182"/>
        <v>0</v>
      </c>
      <c r="M800" s="12">
        <f t="shared" si="175"/>
      </c>
      <c r="N800" s="13"/>
    </row>
    <row r="801" spans="1:14" ht="15.75">
      <c r="A801" s="23">
        <v>90</v>
      </c>
      <c r="B801" s="279"/>
      <c r="C801" s="319">
        <v>1091</v>
      </c>
      <c r="D801" s="332" t="s">
        <v>921</v>
      </c>
      <c r="E801" s="321">
        <f t="shared" si="181"/>
        <v>0</v>
      </c>
      <c r="F801" s="455"/>
      <c r="G801" s="456"/>
      <c r="H801" s="1430"/>
      <c r="I801" s="455"/>
      <c r="J801" s="456"/>
      <c r="K801" s="1430"/>
      <c r="L801" s="321">
        <f t="shared" si="182"/>
        <v>0</v>
      </c>
      <c r="M801" s="12">
        <f t="shared" si="175"/>
      </c>
      <c r="N801" s="13"/>
    </row>
    <row r="802" spans="1:14" ht="15.75">
      <c r="A802" s="23">
        <v>90</v>
      </c>
      <c r="B802" s="293"/>
      <c r="C802" s="294">
        <v>1092</v>
      </c>
      <c r="D802" s="295" t="s">
        <v>308</v>
      </c>
      <c r="E802" s="296">
        <f t="shared" si="181"/>
        <v>0</v>
      </c>
      <c r="F802" s="158"/>
      <c r="G802" s="159"/>
      <c r="H802" s="1422"/>
      <c r="I802" s="158"/>
      <c r="J802" s="159"/>
      <c r="K802" s="1422"/>
      <c r="L802" s="296">
        <f t="shared" si="182"/>
        <v>0</v>
      </c>
      <c r="M802" s="12">
        <f t="shared" si="175"/>
      </c>
      <c r="N802" s="13"/>
    </row>
    <row r="803" spans="1:14" ht="15.75">
      <c r="A803" s="22">
        <v>115</v>
      </c>
      <c r="B803" s="293"/>
      <c r="C803" s="286">
        <v>1098</v>
      </c>
      <c r="D803" s="340" t="s">
        <v>214</v>
      </c>
      <c r="E803" s="288">
        <f t="shared" si="181"/>
        <v>0</v>
      </c>
      <c r="F803" s="173"/>
      <c r="G803" s="174"/>
      <c r="H803" s="1423"/>
      <c r="I803" s="173"/>
      <c r="J803" s="174"/>
      <c r="K803" s="1423"/>
      <c r="L803" s="288">
        <f t="shared" si="182"/>
        <v>0</v>
      </c>
      <c r="M803" s="12">
        <f t="shared" si="175"/>
      </c>
      <c r="N803" s="13"/>
    </row>
    <row r="804" spans="1:14" ht="15.75">
      <c r="A804" s="22">
        <v>125</v>
      </c>
      <c r="B804" s="273">
        <v>1900</v>
      </c>
      <c r="C804" s="1829" t="s">
        <v>275</v>
      </c>
      <c r="D804" s="1830"/>
      <c r="E804" s="311">
        <f aca="true" t="shared" si="183" ref="E804:L804">SUM(E805:E807)</f>
        <v>0</v>
      </c>
      <c r="F804" s="275">
        <f t="shared" si="183"/>
        <v>0</v>
      </c>
      <c r="G804" s="276">
        <f t="shared" si="183"/>
        <v>0</v>
      </c>
      <c r="H804" s="277">
        <f>SUM(H805:H807)</f>
        <v>0</v>
      </c>
      <c r="I804" s="275">
        <f t="shared" si="183"/>
        <v>0</v>
      </c>
      <c r="J804" s="276">
        <f t="shared" si="183"/>
        <v>0</v>
      </c>
      <c r="K804" s="277">
        <f t="shared" si="183"/>
        <v>0</v>
      </c>
      <c r="L804" s="311">
        <f t="shared" si="183"/>
        <v>0</v>
      </c>
      <c r="M804" s="12">
        <f t="shared" si="175"/>
      </c>
      <c r="N804" s="13"/>
    </row>
    <row r="805" spans="1:14" ht="31.5">
      <c r="A805" s="23">
        <v>130</v>
      </c>
      <c r="B805" s="293"/>
      <c r="C805" s="280">
        <v>1901</v>
      </c>
      <c r="D805" s="341" t="s">
        <v>922</v>
      </c>
      <c r="E805" s="282">
        <f>F805+G805+H805</f>
        <v>0</v>
      </c>
      <c r="F805" s="152"/>
      <c r="G805" s="153"/>
      <c r="H805" s="1420"/>
      <c r="I805" s="152"/>
      <c r="J805" s="153"/>
      <c r="K805" s="1420"/>
      <c r="L805" s="282">
        <f>I805+J805+K805</f>
        <v>0</v>
      </c>
      <c r="M805" s="12">
        <f t="shared" si="175"/>
      </c>
      <c r="N805" s="13"/>
    </row>
    <row r="806" spans="1:14" ht="31.5">
      <c r="A806" s="23">
        <v>135</v>
      </c>
      <c r="B806" s="342"/>
      <c r="C806" s="294">
        <v>1981</v>
      </c>
      <c r="D806" s="343" t="s">
        <v>923</v>
      </c>
      <c r="E806" s="296">
        <f>F806+G806+H806</f>
        <v>0</v>
      </c>
      <c r="F806" s="158"/>
      <c r="G806" s="159"/>
      <c r="H806" s="1422"/>
      <c r="I806" s="158"/>
      <c r="J806" s="159"/>
      <c r="K806" s="1422"/>
      <c r="L806" s="296">
        <f>I806+J806+K806</f>
        <v>0</v>
      </c>
      <c r="M806" s="12">
        <f t="shared" si="175"/>
      </c>
      <c r="N806" s="13"/>
    </row>
    <row r="807" spans="1:14" ht="31.5">
      <c r="A807" s="23">
        <v>140</v>
      </c>
      <c r="B807" s="293"/>
      <c r="C807" s="286">
        <v>1991</v>
      </c>
      <c r="D807" s="344" t="s">
        <v>924</v>
      </c>
      <c r="E807" s="288">
        <f>F807+G807+H807</f>
        <v>0</v>
      </c>
      <c r="F807" s="173"/>
      <c r="G807" s="174"/>
      <c r="H807" s="1423"/>
      <c r="I807" s="173"/>
      <c r="J807" s="174"/>
      <c r="K807" s="1423"/>
      <c r="L807" s="288">
        <f>I807+J807+K807</f>
        <v>0</v>
      </c>
      <c r="M807" s="12">
        <f t="shared" si="175"/>
      </c>
      <c r="N807" s="13"/>
    </row>
    <row r="808" spans="1:14" ht="15.75">
      <c r="A808" s="23">
        <v>145</v>
      </c>
      <c r="B808" s="273">
        <v>2100</v>
      </c>
      <c r="C808" s="1829" t="s">
        <v>731</v>
      </c>
      <c r="D808" s="1830"/>
      <c r="E808" s="311">
        <f aca="true" t="shared" si="184" ref="E808:L808">SUM(E809:E813)</f>
        <v>0</v>
      </c>
      <c r="F808" s="275">
        <f t="shared" si="184"/>
        <v>0</v>
      </c>
      <c r="G808" s="276">
        <f t="shared" si="184"/>
        <v>0</v>
      </c>
      <c r="H808" s="277">
        <f>SUM(H809:H813)</f>
        <v>0</v>
      </c>
      <c r="I808" s="275">
        <f t="shared" si="184"/>
        <v>0</v>
      </c>
      <c r="J808" s="276">
        <f t="shared" si="184"/>
        <v>0</v>
      </c>
      <c r="K808" s="277">
        <f t="shared" si="184"/>
        <v>0</v>
      </c>
      <c r="L808" s="311">
        <f t="shared" si="184"/>
        <v>0</v>
      </c>
      <c r="M808" s="12">
        <f t="shared" si="175"/>
      </c>
      <c r="N808" s="13"/>
    </row>
    <row r="809" spans="1:14" ht="15.75">
      <c r="A809" s="23">
        <v>150</v>
      </c>
      <c r="B809" s="293"/>
      <c r="C809" s="280">
        <v>2110</v>
      </c>
      <c r="D809" s="345" t="s">
        <v>215</v>
      </c>
      <c r="E809" s="282">
        <f>F809+G809+H809</f>
        <v>0</v>
      </c>
      <c r="F809" s="152"/>
      <c r="G809" s="153"/>
      <c r="H809" s="1420"/>
      <c r="I809" s="152"/>
      <c r="J809" s="153"/>
      <c r="K809" s="1420"/>
      <c r="L809" s="282">
        <f>I809+J809+K809</f>
        <v>0</v>
      </c>
      <c r="M809" s="12">
        <f t="shared" si="175"/>
      </c>
      <c r="N809" s="13"/>
    </row>
    <row r="810" spans="1:14" ht="15.75">
      <c r="A810" s="23">
        <v>155</v>
      </c>
      <c r="B810" s="342"/>
      <c r="C810" s="294">
        <v>2120</v>
      </c>
      <c r="D810" s="301" t="s">
        <v>216</v>
      </c>
      <c r="E810" s="296">
        <f>F810+G810+H810</f>
        <v>0</v>
      </c>
      <c r="F810" s="158"/>
      <c r="G810" s="159"/>
      <c r="H810" s="1422"/>
      <c r="I810" s="158"/>
      <c r="J810" s="159"/>
      <c r="K810" s="1422"/>
      <c r="L810" s="296">
        <f>I810+J810+K810</f>
        <v>0</v>
      </c>
      <c r="M810" s="12">
        <f t="shared" si="175"/>
      </c>
      <c r="N810" s="13"/>
    </row>
    <row r="811" spans="1:14" ht="15.75">
      <c r="A811" s="23">
        <v>160</v>
      </c>
      <c r="B811" s="342"/>
      <c r="C811" s="294">
        <v>2125</v>
      </c>
      <c r="D811" s="301" t="s">
        <v>217</v>
      </c>
      <c r="E811" s="296">
        <f>F811+G811+H811</f>
        <v>0</v>
      </c>
      <c r="F811" s="490">
        <v>0</v>
      </c>
      <c r="G811" s="491">
        <v>0</v>
      </c>
      <c r="H811" s="160">
        <v>0</v>
      </c>
      <c r="I811" s="490">
        <v>0</v>
      </c>
      <c r="J811" s="491">
        <v>0</v>
      </c>
      <c r="K811" s="160">
        <v>0</v>
      </c>
      <c r="L811" s="296">
        <f>I811+J811+K811</f>
        <v>0</v>
      </c>
      <c r="M811" s="12">
        <f t="shared" si="175"/>
      </c>
      <c r="N811" s="13"/>
    </row>
    <row r="812" spans="1:14" ht="15.75">
      <c r="A812" s="23">
        <v>165</v>
      </c>
      <c r="B812" s="292"/>
      <c r="C812" s="294">
        <v>2140</v>
      </c>
      <c r="D812" s="301" t="s">
        <v>218</v>
      </c>
      <c r="E812" s="296">
        <f>F812+G812+H812</f>
        <v>0</v>
      </c>
      <c r="F812" s="490">
        <v>0</v>
      </c>
      <c r="G812" s="491">
        <v>0</v>
      </c>
      <c r="H812" s="160">
        <v>0</v>
      </c>
      <c r="I812" s="490">
        <v>0</v>
      </c>
      <c r="J812" s="491">
        <v>0</v>
      </c>
      <c r="K812" s="160">
        <v>0</v>
      </c>
      <c r="L812" s="296">
        <f>I812+J812+K812</f>
        <v>0</v>
      </c>
      <c r="M812" s="12">
        <f t="shared" si="175"/>
      </c>
      <c r="N812" s="13"/>
    </row>
    <row r="813" spans="1:14" ht="15.75">
      <c r="A813" s="23">
        <v>175</v>
      </c>
      <c r="B813" s="293"/>
      <c r="C813" s="286">
        <v>2190</v>
      </c>
      <c r="D813" s="346" t="s">
        <v>219</v>
      </c>
      <c r="E813" s="288">
        <f>F813+G813+H813</f>
        <v>0</v>
      </c>
      <c r="F813" s="173"/>
      <c r="G813" s="174"/>
      <c r="H813" s="1423"/>
      <c r="I813" s="173"/>
      <c r="J813" s="174"/>
      <c r="K813" s="1423"/>
      <c r="L813" s="288">
        <f>I813+J813+K813</f>
        <v>0</v>
      </c>
      <c r="M813" s="12">
        <f t="shared" si="175"/>
      </c>
      <c r="N813" s="13"/>
    </row>
    <row r="814" spans="1:14" ht="15.75">
      <c r="A814" s="23">
        <v>180</v>
      </c>
      <c r="B814" s="273">
        <v>2200</v>
      </c>
      <c r="C814" s="1829" t="s">
        <v>220</v>
      </c>
      <c r="D814" s="1830"/>
      <c r="E814" s="311">
        <f aca="true" t="shared" si="185" ref="E814:L814">SUM(E815:E816)</f>
        <v>0</v>
      </c>
      <c r="F814" s="275">
        <f t="shared" si="185"/>
        <v>0</v>
      </c>
      <c r="G814" s="276">
        <f t="shared" si="185"/>
        <v>0</v>
      </c>
      <c r="H814" s="277">
        <f>SUM(H815:H816)</f>
        <v>0</v>
      </c>
      <c r="I814" s="275">
        <f t="shared" si="185"/>
        <v>0</v>
      </c>
      <c r="J814" s="276">
        <f t="shared" si="185"/>
        <v>0</v>
      </c>
      <c r="K814" s="277">
        <f t="shared" si="185"/>
        <v>0</v>
      </c>
      <c r="L814" s="311">
        <f t="shared" si="185"/>
        <v>0</v>
      </c>
      <c r="M814" s="12">
        <f t="shared" si="175"/>
      </c>
      <c r="N814" s="13"/>
    </row>
    <row r="815" spans="1:14" ht="15.75">
      <c r="A815" s="23">
        <v>185</v>
      </c>
      <c r="B815" s="293"/>
      <c r="C815" s="280">
        <v>2221</v>
      </c>
      <c r="D815" s="281" t="s">
        <v>309</v>
      </c>
      <c r="E815" s="282">
        <f aca="true" t="shared" si="186" ref="E815:E820">F815+G815+H815</f>
        <v>0</v>
      </c>
      <c r="F815" s="152"/>
      <c r="G815" s="153"/>
      <c r="H815" s="1420"/>
      <c r="I815" s="152"/>
      <c r="J815" s="153"/>
      <c r="K815" s="1420"/>
      <c r="L815" s="282">
        <f aca="true" t="shared" si="187" ref="L815:L820">I815+J815+K815</f>
        <v>0</v>
      </c>
      <c r="M815" s="12">
        <f t="shared" si="175"/>
      </c>
      <c r="N815" s="13"/>
    </row>
    <row r="816" spans="1:14" ht="15.75">
      <c r="A816" s="23">
        <v>190</v>
      </c>
      <c r="B816" s="293"/>
      <c r="C816" s="286">
        <v>2224</v>
      </c>
      <c r="D816" s="287" t="s">
        <v>221</v>
      </c>
      <c r="E816" s="288">
        <f t="shared" si="186"/>
        <v>0</v>
      </c>
      <c r="F816" s="173"/>
      <c r="G816" s="174"/>
      <c r="H816" s="1423"/>
      <c r="I816" s="173"/>
      <c r="J816" s="174"/>
      <c r="K816" s="1423"/>
      <c r="L816" s="288">
        <f t="shared" si="187"/>
        <v>0</v>
      </c>
      <c r="M816" s="12">
        <f t="shared" si="175"/>
      </c>
      <c r="N816" s="13"/>
    </row>
    <row r="817" spans="1:14" ht="15.75">
      <c r="A817" s="23">
        <v>200</v>
      </c>
      <c r="B817" s="273">
        <v>2500</v>
      </c>
      <c r="C817" s="1829" t="s">
        <v>222</v>
      </c>
      <c r="D817" s="1830"/>
      <c r="E817" s="311">
        <f t="shared" si="186"/>
        <v>0</v>
      </c>
      <c r="F817" s="1424"/>
      <c r="G817" s="1425"/>
      <c r="H817" s="1426"/>
      <c r="I817" s="1424"/>
      <c r="J817" s="1425"/>
      <c r="K817" s="1426"/>
      <c r="L817" s="311">
        <f t="shared" si="187"/>
        <v>0</v>
      </c>
      <c r="M817" s="12">
        <f t="shared" si="175"/>
      </c>
      <c r="N817" s="13"/>
    </row>
    <row r="818" spans="1:14" ht="15.75">
      <c r="A818" s="23">
        <v>200</v>
      </c>
      <c r="B818" s="273">
        <v>2600</v>
      </c>
      <c r="C818" s="1831" t="s">
        <v>223</v>
      </c>
      <c r="D818" s="1832"/>
      <c r="E818" s="311">
        <f t="shared" si="186"/>
        <v>0</v>
      </c>
      <c r="F818" s="1424"/>
      <c r="G818" s="1425"/>
      <c r="H818" s="1426"/>
      <c r="I818" s="1424"/>
      <c r="J818" s="1425"/>
      <c r="K818" s="1426"/>
      <c r="L818" s="311">
        <f t="shared" si="187"/>
        <v>0</v>
      </c>
      <c r="M818" s="12">
        <f t="shared" si="175"/>
      </c>
      <c r="N818" s="13"/>
    </row>
    <row r="819" spans="1:14" ht="15.75">
      <c r="A819" s="23">
        <v>205</v>
      </c>
      <c r="B819" s="273">
        <v>2700</v>
      </c>
      <c r="C819" s="1831" t="s">
        <v>224</v>
      </c>
      <c r="D819" s="1832"/>
      <c r="E819" s="311">
        <f t="shared" si="186"/>
        <v>0</v>
      </c>
      <c r="F819" s="1424"/>
      <c r="G819" s="1425"/>
      <c r="H819" s="1426"/>
      <c r="I819" s="1424"/>
      <c r="J819" s="1425"/>
      <c r="K819" s="1426"/>
      <c r="L819" s="311">
        <f t="shared" si="187"/>
        <v>0</v>
      </c>
      <c r="M819" s="12">
        <f t="shared" si="175"/>
      </c>
      <c r="N819" s="13"/>
    </row>
    <row r="820" spans="1:14" ht="36" customHeight="1">
      <c r="A820" s="23">
        <v>210</v>
      </c>
      <c r="B820" s="273">
        <v>2800</v>
      </c>
      <c r="C820" s="1831" t="s">
        <v>1677</v>
      </c>
      <c r="D820" s="1832"/>
      <c r="E820" s="311">
        <f t="shared" si="186"/>
        <v>0</v>
      </c>
      <c r="F820" s="1424"/>
      <c r="G820" s="1425"/>
      <c r="H820" s="1426"/>
      <c r="I820" s="1424"/>
      <c r="J820" s="1425"/>
      <c r="K820" s="1426"/>
      <c r="L820" s="311">
        <f t="shared" si="187"/>
        <v>0</v>
      </c>
      <c r="M820" s="12">
        <f t="shared" si="175"/>
      </c>
      <c r="N820" s="13"/>
    </row>
    <row r="821" spans="1:14" ht="15.75">
      <c r="A821" s="23">
        <v>215</v>
      </c>
      <c r="B821" s="273">
        <v>2900</v>
      </c>
      <c r="C821" s="1829" t="s">
        <v>225</v>
      </c>
      <c r="D821" s="1830"/>
      <c r="E821" s="311">
        <f>SUM(E822:E829)</f>
        <v>0</v>
      </c>
      <c r="F821" s="275">
        <f>SUM(F822:F829)</f>
        <v>0</v>
      </c>
      <c r="G821" s="275">
        <f aca="true" t="shared" si="188" ref="G821:L821">SUM(G822:G829)</f>
        <v>0</v>
      </c>
      <c r="H821" s="275">
        <f t="shared" si="188"/>
        <v>0</v>
      </c>
      <c r="I821" s="275">
        <f t="shared" si="188"/>
        <v>0</v>
      </c>
      <c r="J821" s="275">
        <f t="shared" si="188"/>
        <v>0</v>
      </c>
      <c r="K821" s="275">
        <f t="shared" si="188"/>
        <v>0</v>
      </c>
      <c r="L821" s="275">
        <f t="shared" si="188"/>
        <v>0</v>
      </c>
      <c r="M821" s="12">
        <f t="shared" si="175"/>
      </c>
      <c r="N821" s="13"/>
    </row>
    <row r="822" spans="1:14" ht="15.75">
      <c r="A822" s="22">
        <v>220</v>
      </c>
      <c r="B822" s="347"/>
      <c r="C822" s="280">
        <v>2910</v>
      </c>
      <c r="D822" s="348" t="s">
        <v>2011</v>
      </c>
      <c r="E822" s="282">
        <f>F822+G822+H822</f>
        <v>0</v>
      </c>
      <c r="F822" s="152"/>
      <c r="G822" s="153"/>
      <c r="H822" s="1420"/>
      <c r="I822" s="152"/>
      <c r="J822" s="153"/>
      <c r="K822" s="1420"/>
      <c r="L822" s="282">
        <f>I822+J822+K822</f>
        <v>0</v>
      </c>
      <c r="M822" s="12">
        <f t="shared" si="175"/>
      </c>
      <c r="N822" s="13"/>
    </row>
    <row r="823" spans="1:14" ht="15.75">
      <c r="A823" s="23">
        <v>225</v>
      </c>
      <c r="B823" s="347"/>
      <c r="C823" s="280">
        <v>2920</v>
      </c>
      <c r="D823" s="348" t="s">
        <v>226</v>
      </c>
      <c r="E823" s="282">
        <f aca="true" t="shared" si="189" ref="E823:E829">F823+G823+H823</f>
        <v>0</v>
      </c>
      <c r="F823" s="152"/>
      <c r="G823" s="153"/>
      <c r="H823" s="1420"/>
      <c r="I823" s="152"/>
      <c r="J823" s="153"/>
      <c r="K823" s="1420"/>
      <c r="L823" s="282">
        <f aca="true" t="shared" si="190" ref="L823:L829">I823+J823+K823</f>
        <v>0</v>
      </c>
      <c r="M823" s="12">
        <f t="shared" si="175"/>
      </c>
      <c r="N823" s="13"/>
    </row>
    <row r="824" spans="1:14" ht="31.5">
      <c r="A824" s="23">
        <v>230</v>
      </c>
      <c r="B824" s="347"/>
      <c r="C824" s="325">
        <v>2969</v>
      </c>
      <c r="D824" s="349" t="s">
        <v>227</v>
      </c>
      <c r="E824" s="327">
        <f t="shared" si="189"/>
        <v>0</v>
      </c>
      <c r="F824" s="450"/>
      <c r="G824" s="451"/>
      <c r="H824" s="1427"/>
      <c r="I824" s="450"/>
      <c r="J824" s="451"/>
      <c r="K824" s="1427"/>
      <c r="L824" s="327">
        <f t="shared" si="190"/>
        <v>0</v>
      </c>
      <c r="M824" s="12">
        <f t="shared" si="175"/>
      </c>
      <c r="N824" s="13"/>
    </row>
    <row r="825" spans="1:14" ht="31.5">
      <c r="A825" s="23">
        <v>245</v>
      </c>
      <c r="B825" s="347"/>
      <c r="C825" s="350">
        <v>2970</v>
      </c>
      <c r="D825" s="351" t="s">
        <v>228</v>
      </c>
      <c r="E825" s="352">
        <f t="shared" si="189"/>
        <v>0</v>
      </c>
      <c r="F825" s="638"/>
      <c r="G825" s="639"/>
      <c r="H825" s="1428"/>
      <c r="I825" s="638"/>
      <c r="J825" s="639"/>
      <c r="K825" s="1428"/>
      <c r="L825" s="352">
        <f t="shared" si="190"/>
        <v>0</v>
      </c>
      <c r="M825" s="12">
        <f t="shared" si="175"/>
      </c>
      <c r="N825" s="13"/>
    </row>
    <row r="826" spans="1:14" ht="15.75">
      <c r="A826" s="22">
        <v>220</v>
      </c>
      <c r="B826" s="347"/>
      <c r="C826" s="334">
        <v>2989</v>
      </c>
      <c r="D826" s="356" t="s">
        <v>229</v>
      </c>
      <c r="E826" s="336">
        <f t="shared" si="189"/>
        <v>0</v>
      </c>
      <c r="F826" s="602"/>
      <c r="G826" s="603"/>
      <c r="H826" s="1429"/>
      <c r="I826" s="602"/>
      <c r="J826" s="603"/>
      <c r="K826" s="1429"/>
      <c r="L826" s="336">
        <f t="shared" si="190"/>
        <v>0</v>
      </c>
      <c r="M826" s="12">
        <f t="shared" si="175"/>
      </c>
      <c r="N826" s="13"/>
    </row>
    <row r="827" spans="1:14" ht="15.75">
      <c r="A827" s="23">
        <v>225</v>
      </c>
      <c r="B827" s="293"/>
      <c r="C827" s="319">
        <v>2990</v>
      </c>
      <c r="D827" s="357" t="s">
        <v>2031</v>
      </c>
      <c r="E827" s="321">
        <f>F827+G827+H827</f>
        <v>0</v>
      </c>
      <c r="F827" s="455"/>
      <c r="G827" s="456"/>
      <c r="H827" s="1430"/>
      <c r="I827" s="455"/>
      <c r="J827" s="456"/>
      <c r="K827" s="1430"/>
      <c r="L827" s="321">
        <f>I827+J827+K827</f>
        <v>0</v>
      </c>
      <c r="M827" s="12">
        <f t="shared" si="175"/>
      </c>
      <c r="N827" s="13"/>
    </row>
    <row r="828" spans="1:14" ht="15.75">
      <c r="A828" s="23">
        <v>230</v>
      </c>
      <c r="B828" s="293"/>
      <c r="C828" s="319">
        <v>2991</v>
      </c>
      <c r="D828" s="357" t="s">
        <v>230</v>
      </c>
      <c r="E828" s="321">
        <f t="shared" si="189"/>
        <v>0</v>
      </c>
      <c r="F828" s="455"/>
      <c r="G828" s="456"/>
      <c r="H828" s="1430"/>
      <c r="I828" s="455"/>
      <c r="J828" s="456"/>
      <c r="K828" s="1430"/>
      <c r="L828" s="321">
        <f t="shared" si="190"/>
        <v>0</v>
      </c>
      <c r="M828" s="12">
        <f t="shared" si="175"/>
      </c>
      <c r="N828" s="13"/>
    </row>
    <row r="829" spans="1:14" ht="15.75">
      <c r="A829" s="23">
        <v>235</v>
      </c>
      <c r="B829" s="293"/>
      <c r="C829" s="286">
        <v>2992</v>
      </c>
      <c r="D829" s="358" t="s">
        <v>231</v>
      </c>
      <c r="E829" s="288">
        <f t="shared" si="189"/>
        <v>0</v>
      </c>
      <c r="F829" s="173"/>
      <c r="G829" s="174"/>
      <c r="H829" s="1423"/>
      <c r="I829" s="173"/>
      <c r="J829" s="174"/>
      <c r="K829" s="1423"/>
      <c r="L829" s="288">
        <f t="shared" si="190"/>
        <v>0</v>
      </c>
      <c r="M829" s="12">
        <f t="shared" si="175"/>
      </c>
      <c r="N829" s="13"/>
    </row>
    <row r="830" spans="1:14" ht="15.75">
      <c r="A830" s="23">
        <v>240</v>
      </c>
      <c r="B830" s="273">
        <v>3300</v>
      </c>
      <c r="C830" s="359" t="s">
        <v>232</v>
      </c>
      <c r="D830" s="1690"/>
      <c r="E830" s="311">
        <f aca="true" t="shared" si="191" ref="E830:L830">SUM(E831:E836)</f>
        <v>0</v>
      </c>
      <c r="F830" s="275">
        <f t="shared" si="191"/>
        <v>0</v>
      </c>
      <c r="G830" s="276">
        <f t="shared" si="191"/>
        <v>0</v>
      </c>
      <c r="H830" s="277">
        <f>SUM(H831:H836)</f>
        <v>0</v>
      </c>
      <c r="I830" s="275">
        <f t="shared" si="191"/>
        <v>0</v>
      </c>
      <c r="J830" s="276">
        <f t="shared" si="191"/>
        <v>0</v>
      </c>
      <c r="K830" s="277">
        <f t="shared" si="191"/>
        <v>0</v>
      </c>
      <c r="L830" s="311">
        <f t="shared" si="191"/>
        <v>0</v>
      </c>
      <c r="M830" s="12">
        <f t="shared" si="175"/>
      </c>
      <c r="N830" s="13"/>
    </row>
    <row r="831" spans="1:14" ht="15.75">
      <c r="A831" s="23">
        <v>245</v>
      </c>
      <c r="B831" s="292"/>
      <c r="C831" s="280">
        <v>3301</v>
      </c>
      <c r="D831" s="360" t="s">
        <v>233</v>
      </c>
      <c r="E831" s="282">
        <f aca="true" t="shared" si="192" ref="E831:E839">F831+G831+H831</f>
        <v>0</v>
      </c>
      <c r="F831" s="488">
        <v>0</v>
      </c>
      <c r="G831" s="489">
        <v>0</v>
      </c>
      <c r="H831" s="154">
        <v>0</v>
      </c>
      <c r="I831" s="488">
        <v>0</v>
      </c>
      <c r="J831" s="489">
        <v>0</v>
      </c>
      <c r="K831" s="154">
        <v>0</v>
      </c>
      <c r="L831" s="282">
        <f aca="true" t="shared" si="193" ref="L831:L839">I831+J831+K831</f>
        <v>0</v>
      </c>
      <c r="M831" s="12">
        <f t="shared" si="175"/>
      </c>
      <c r="N831" s="13"/>
    </row>
    <row r="832" spans="1:14" ht="15.75">
      <c r="A832" s="22">
        <v>250</v>
      </c>
      <c r="B832" s="292"/>
      <c r="C832" s="294">
        <v>3302</v>
      </c>
      <c r="D832" s="361" t="s">
        <v>724</v>
      </c>
      <c r="E832" s="296">
        <f t="shared" si="192"/>
        <v>0</v>
      </c>
      <c r="F832" s="490">
        <v>0</v>
      </c>
      <c r="G832" s="491">
        <v>0</v>
      </c>
      <c r="H832" s="160">
        <v>0</v>
      </c>
      <c r="I832" s="490">
        <v>0</v>
      </c>
      <c r="J832" s="491">
        <v>0</v>
      </c>
      <c r="K832" s="160">
        <v>0</v>
      </c>
      <c r="L832" s="296">
        <f t="shared" si="193"/>
        <v>0</v>
      </c>
      <c r="M832" s="12">
        <f t="shared" si="175"/>
      </c>
      <c r="N832" s="13"/>
    </row>
    <row r="833" spans="1:14" ht="15.75">
      <c r="A833" s="23">
        <v>255</v>
      </c>
      <c r="B833" s="292"/>
      <c r="C833" s="294">
        <v>3303</v>
      </c>
      <c r="D833" s="361" t="s">
        <v>234</v>
      </c>
      <c r="E833" s="296">
        <f t="shared" si="192"/>
        <v>0</v>
      </c>
      <c r="F833" s="490">
        <v>0</v>
      </c>
      <c r="G833" s="491">
        <v>0</v>
      </c>
      <c r="H833" s="160">
        <v>0</v>
      </c>
      <c r="I833" s="490">
        <v>0</v>
      </c>
      <c r="J833" s="491">
        <v>0</v>
      </c>
      <c r="K833" s="160">
        <v>0</v>
      </c>
      <c r="L833" s="296">
        <f t="shared" si="193"/>
        <v>0</v>
      </c>
      <c r="M833" s="12">
        <f t="shared" si="175"/>
      </c>
      <c r="N833" s="13"/>
    </row>
    <row r="834" spans="1:14" ht="15.75">
      <c r="A834" s="23">
        <v>265</v>
      </c>
      <c r="B834" s="292"/>
      <c r="C834" s="294">
        <v>3304</v>
      </c>
      <c r="D834" s="361" t="s">
        <v>235</v>
      </c>
      <c r="E834" s="296">
        <f t="shared" si="192"/>
        <v>0</v>
      </c>
      <c r="F834" s="490">
        <v>0</v>
      </c>
      <c r="G834" s="491">
        <v>0</v>
      </c>
      <c r="H834" s="160">
        <v>0</v>
      </c>
      <c r="I834" s="490">
        <v>0</v>
      </c>
      <c r="J834" s="491">
        <v>0</v>
      </c>
      <c r="K834" s="160">
        <v>0</v>
      </c>
      <c r="L834" s="296">
        <f t="shared" si="193"/>
        <v>0</v>
      </c>
      <c r="M834" s="12">
        <f t="shared" si="175"/>
      </c>
      <c r="N834" s="13"/>
    </row>
    <row r="835" spans="1:14" ht="30">
      <c r="A835" s="22">
        <v>270</v>
      </c>
      <c r="B835" s="292"/>
      <c r="C835" s="294">
        <v>3305</v>
      </c>
      <c r="D835" s="361" t="s">
        <v>236</v>
      </c>
      <c r="E835" s="296">
        <f t="shared" si="192"/>
        <v>0</v>
      </c>
      <c r="F835" s="490">
        <v>0</v>
      </c>
      <c r="G835" s="491">
        <v>0</v>
      </c>
      <c r="H835" s="160">
        <v>0</v>
      </c>
      <c r="I835" s="490">
        <v>0</v>
      </c>
      <c r="J835" s="491">
        <v>0</v>
      </c>
      <c r="K835" s="160">
        <v>0</v>
      </c>
      <c r="L835" s="296">
        <f t="shared" si="193"/>
        <v>0</v>
      </c>
      <c r="M835" s="12">
        <f t="shared" si="175"/>
      </c>
      <c r="N835" s="13"/>
    </row>
    <row r="836" spans="1:14" ht="30">
      <c r="A836" s="22">
        <v>290</v>
      </c>
      <c r="B836" s="292"/>
      <c r="C836" s="286">
        <v>3306</v>
      </c>
      <c r="D836" s="362" t="s">
        <v>1674</v>
      </c>
      <c r="E836" s="288">
        <f t="shared" si="192"/>
        <v>0</v>
      </c>
      <c r="F836" s="492">
        <v>0</v>
      </c>
      <c r="G836" s="493">
        <v>0</v>
      </c>
      <c r="H836" s="175">
        <v>0</v>
      </c>
      <c r="I836" s="492">
        <v>0</v>
      </c>
      <c r="J836" s="493">
        <v>0</v>
      </c>
      <c r="K836" s="175">
        <v>0</v>
      </c>
      <c r="L836" s="288">
        <f t="shared" si="193"/>
        <v>0</v>
      </c>
      <c r="M836" s="12">
        <f t="shared" si="175"/>
      </c>
      <c r="N836" s="13"/>
    </row>
    <row r="837" spans="1:14" ht="15.75">
      <c r="A837" s="39">
        <v>320</v>
      </c>
      <c r="B837" s="273">
        <v>3900</v>
      </c>
      <c r="C837" s="1829" t="s">
        <v>237</v>
      </c>
      <c r="D837" s="1830"/>
      <c r="E837" s="311">
        <f t="shared" si="192"/>
        <v>0</v>
      </c>
      <c r="F837" s="1473">
        <v>0</v>
      </c>
      <c r="G837" s="1474">
        <v>0</v>
      </c>
      <c r="H837" s="1475">
        <v>0</v>
      </c>
      <c r="I837" s="1473">
        <v>0</v>
      </c>
      <c r="J837" s="1474">
        <v>0</v>
      </c>
      <c r="K837" s="1475">
        <v>0</v>
      </c>
      <c r="L837" s="311">
        <f t="shared" si="193"/>
        <v>0</v>
      </c>
      <c r="M837" s="12">
        <f aca="true" t="shared" si="194" ref="M837:M883">(IF($E837&lt;&gt;0,$M$2,IF($L837&lt;&gt;0,$M$2,"")))</f>
      </c>
      <c r="N837" s="13"/>
    </row>
    <row r="838" spans="1:14" ht="15.75">
      <c r="A838" s="22">
        <v>330</v>
      </c>
      <c r="B838" s="273">
        <v>4000</v>
      </c>
      <c r="C838" s="1829" t="s">
        <v>238</v>
      </c>
      <c r="D838" s="1830"/>
      <c r="E838" s="311">
        <f t="shared" si="192"/>
        <v>0</v>
      </c>
      <c r="F838" s="1424"/>
      <c r="G838" s="1425"/>
      <c r="H838" s="1426"/>
      <c r="I838" s="1424"/>
      <c r="J838" s="1425"/>
      <c r="K838" s="1426"/>
      <c r="L838" s="311">
        <f t="shared" si="193"/>
        <v>0</v>
      </c>
      <c r="M838" s="12">
        <f t="shared" si="194"/>
      </c>
      <c r="N838" s="13"/>
    </row>
    <row r="839" spans="1:14" ht="15.75">
      <c r="A839" s="22">
        <v>350</v>
      </c>
      <c r="B839" s="273">
        <v>4100</v>
      </c>
      <c r="C839" s="1829" t="s">
        <v>239</v>
      </c>
      <c r="D839" s="1830"/>
      <c r="E839" s="311">
        <f t="shared" si="192"/>
        <v>0</v>
      </c>
      <c r="F839" s="1474">
        <v>0</v>
      </c>
      <c r="G839" s="1474">
        <v>0</v>
      </c>
      <c r="H839" s="1474">
        <v>0</v>
      </c>
      <c r="I839" s="1474">
        <v>0</v>
      </c>
      <c r="J839" s="1474">
        <v>0</v>
      </c>
      <c r="K839" s="1474">
        <v>0</v>
      </c>
      <c r="L839" s="311">
        <f t="shared" si="193"/>
        <v>0</v>
      </c>
      <c r="M839" s="12">
        <f t="shared" si="194"/>
      </c>
      <c r="N839" s="13"/>
    </row>
    <row r="840" spans="1:14" ht="15.75">
      <c r="A840" s="23">
        <v>355</v>
      </c>
      <c r="B840" s="273">
        <v>4200</v>
      </c>
      <c r="C840" s="1829" t="s">
        <v>240</v>
      </c>
      <c r="D840" s="1830"/>
      <c r="E840" s="311">
        <f aca="true" t="shared" si="195" ref="E840:L840">SUM(E841:E846)</f>
        <v>0</v>
      </c>
      <c r="F840" s="275">
        <f t="shared" si="195"/>
        <v>0</v>
      </c>
      <c r="G840" s="276">
        <f t="shared" si="195"/>
        <v>0</v>
      </c>
      <c r="H840" s="277">
        <f>SUM(H841:H846)</f>
        <v>0</v>
      </c>
      <c r="I840" s="275">
        <f t="shared" si="195"/>
        <v>0</v>
      </c>
      <c r="J840" s="276">
        <f t="shared" si="195"/>
        <v>0</v>
      </c>
      <c r="K840" s="277">
        <f t="shared" si="195"/>
        <v>0</v>
      </c>
      <c r="L840" s="311">
        <f t="shared" si="195"/>
        <v>0</v>
      </c>
      <c r="M840" s="12">
        <f t="shared" si="194"/>
      </c>
      <c r="N840" s="13"/>
    </row>
    <row r="841" spans="1:14" ht="15.75">
      <c r="A841" s="23">
        <v>355</v>
      </c>
      <c r="B841" s="363"/>
      <c r="C841" s="280">
        <v>4201</v>
      </c>
      <c r="D841" s="281" t="s">
        <v>241</v>
      </c>
      <c r="E841" s="282">
        <f aca="true" t="shared" si="196" ref="E841:E846">F841+G841+H841</f>
        <v>0</v>
      </c>
      <c r="F841" s="152"/>
      <c r="G841" s="153"/>
      <c r="H841" s="1420"/>
      <c r="I841" s="152"/>
      <c r="J841" s="153"/>
      <c r="K841" s="1420"/>
      <c r="L841" s="282">
        <f aca="true" t="shared" si="197" ref="L841:L846">I841+J841+K841</f>
        <v>0</v>
      </c>
      <c r="M841" s="12">
        <f t="shared" si="194"/>
      </c>
      <c r="N841" s="13"/>
    </row>
    <row r="842" spans="1:14" ht="15.75">
      <c r="A842" s="23">
        <v>375</v>
      </c>
      <c r="B842" s="363"/>
      <c r="C842" s="294">
        <v>4202</v>
      </c>
      <c r="D842" s="364" t="s">
        <v>242</v>
      </c>
      <c r="E842" s="296">
        <f t="shared" si="196"/>
        <v>0</v>
      </c>
      <c r="F842" s="158"/>
      <c r="G842" s="159"/>
      <c r="H842" s="1422"/>
      <c r="I842" s="158"/>
      <c r="J842" s="159"/>
      <c r="K842" s="1422"/>
      <c r="L842" s="296">
        <f t="shared" si="197"/>
        <v>0</v>
      </c>
      <c r="M842" s="12">
        <f t="shared" si="194"/>
      </c>
      <c r="N842" s="13"/>
    </row>
    <row r="843" spans="1:14" ht="15.75">
      <c r="A843" s="23">
        <v>380</v>
      </c>
      <c r="B843" s="363"/>
      <c r="C843" s="294">
        <v>4214</v>
      </c>
      <c r="D843" s="364" t="s">
        <v>243</v>
      </c>
      <c r="E843" s="296">
        <f t="shared" si="196"/>
        <v>0</v>
      </c>
      <c r="F843" s="158"/>
      <c r="G843" s="159"/>
      <c r="H843" s="1422"/>
      <c r="I843" s="158"/>
      <c r="J843" s="159"/>
      <c r="K843" s="1422"/>
      <c r="L843" s="296">
        <f t="shared" si="197"/>
        <v>0</v>
      </c>
      <c r="M843" s="12">
        <f t="shared" si="194"/>
      </c>
      <c r="N843" s="13"/>
    </row>
    <row r="844" spans="1:14" ht="15.75">
      <c r="A844" s="23">
        <v>385</v>
      </c>
      <c r="B844" s="363"/>
      <c r="C844" s="294">
        <v>4217</v>
      </c>
      <c r="D844" s="364" t="s">
        <v>244</v>
      </c>
      <c r="E844" s="296">
        <f t="shared" si="196"/>
        <v>0</v>
      </c>
      <c r="F844" s="158"/>
      <c r="G844" s="159"/>
      <c r="H844" s="1422"/>
      <c r="I844" s="158"/>
      <c r="J844" s="159"/>
      <c r="K844" s="1422"/>
      <c r="L844" s="296">
        <f t="shared" si="197"/>
        <v>0</v>
      </c>
      <c r="M844" s="12">
        <f t="shared" si="194"/>
      </c>
      <c r="N844" s="13"/>
    </row>
    <row r="845" spans="1:14" ht="31.5">
      <c r="A845" s="23">
        <v>390</v>
      </c>
      <c r="B845" s="363"/>
      <c r="C845" s="294">
        <v>4218</v>
      </c>
      <c r="D845" s="295" t="s">
        <v>245</v>
      </c>
      <c r="E845" s="296">
        <f t="shared" si="196"/>
        <v>0</v>
      </c>
      <c r="F845" s="158"/>
      <c r="G845" s="159"/>
      <c r="H845" s="1422"/>
      <c r="I845" s="158"/>
      <c r="J845" s="159"/>
      <c r="K845" s="1422"/>
      <c r="L845" s="296">
        <f t="shared" si="197"/>
        <v>0</v>
      </c>
      <c r="M845" s="12">
        <f t="shared" si="194"/>
      </c>
      <c r="N845" s="13"/>
    </row>
    <row r="846" spans="1:14" ht="15.75">
      <c r="A846" s="23">
        <v>390</v>
      </c>
      <c r="B846" s="363"/>
      <c r="C846" s="286">
        <v>4219</v>
      </c>
      <c r="D846" s="344" t="s">
        <v>246</v>
      </c>
      <c r="E846" s="288">
        <f t="shared" si="196"/>
        <v>0</v>
      </c>
      <c r="F846" s="173"/>
      <c r="G846" s="174"/>
      <c r="H846" s="1423"/>
      <c r="I846" s="173"/>
      <c r="J846" s="174"/>
      <c r="K846" s="1423"/>
      <c r="L846" s="288">
        <f t="shared" si="197"/>
        <v>0</v>
      </c>
      <c r="M846" s="12">
        <f t="shared" si="194"/>
      </c>
      <c r="N846" s="13"/>
    </row>
    <row r="847" spans="1:14" ht="15.75">
      <c r="A847" s="23">
        <v>395</v>
      </c>
      <c r="B847" s="273">
        <v>4300</v>
      </c>
      <c r="C847" s="1829" t="s">
        <v>1678</v>
      </c>
      <c r="D847" s="1830"/>
      <c r="E847" s="311">
        <f aca="true" t="shared" si="198" ref="E847:L847">SUM(E848:E850)</f>
        <v>0</v>
      </c>
      <c r="F847" s="275">
        <f t="shared" si="198"/>
        <v>0</v>
      </c>
      <c r="G847" s="276">
        <f t="shared" si="198"/>
        <v>0</v>
      </c>
      <c r="H847" s="277">
        <f>SUM(H848:H850)</f>
        <v>0</v>
      </c>
      <c r="I847" s="275">
        <f t="shared" si="198"/>
        <v>0</v>
      </c>
      <c r="J847" s="276">
        <f t="shared" si="198"/>
        <v>0</v>
      </c>
      <c r="K847" s="277">
        <f t="shared" si="198"/>
        <v>0</v>
      </c>
      <c r="L847" s="311">
        <f t="shared" si="198"/>
        <v>0</v>
      </c>
      <c r="M847" s="12">
        <f t="shared" si="194"/>
      </c>
      <c r="N847" s="13"/>
    </row>
    <row r="848" spans="1:14" ht="15.75">
      <c r="A848" s="18">
        <v>397</v>
      </c>
      <c r="B848" s="363"/>
      <c r="C848" s="280">
        <v>4301</v>
      </c>
      <c r="D848" s="312" t="s">
        <v>247</v>
      </c>
      <c r="E848" s="282">
        <f aca="true" t="shared" si="199" ref="E848:E853">F848+G848+H848</f>
        <v>0</v>
      </c>
      <c r="F848" s="152"/>
      <c r="G848" s="153"/>
      <c r="H848" s="1420"/>
      <c r="I848" s="152"/>
      <c r="J848" s="153"/>
      <c r="K848" s="1420"/>
      <c r="L848" s="282">
        <f aca="true" t="shared" si="200" ref="L848:L853">I848+J848+K848</f>
        <v>0</v>
      </c>
      <c r="M848" s="12">
        <f t="shared" si="194"/>
      </c>
      <c r="N848" s="13"/>
    </row>
    <row r="849" spans="1:14" ht="15.75">
      <c r="A849" s="14">
        <v>398</v>
      </c>
      <c r="B849" s="363"/>
      <c r="C849" s="294">
        <v>4302</v>
      </c>
      <c r="D849" s="364" t="s">
        <v>248</v>
      </c>
      <c r="E849" s="296">
        <f t="shared" si="199"/>
        <v>0</v>
      </c>
      <c r="F849" s="158"/>
      <c r="G849" s="159"/>
      <c r="H849" s="1422"/>
      <c r="I849" s="158"/>
      <c r="J849" s="159"/>
      <c r="K849" s="1422"/>
      <c r="L849" s="296">
        <f t="shared" si="200"/>
        <v>0</v>
      </c>
      <c r="M849" s="12">
        <f t="shared" si="194"/>
      </c>
      <c r="N849" s="13"/>
    </row>
    <row r="850" spans="1:14" ht="15.75">
      <c r="A850" s="14">
        <v>399</v>
      </c>
      <c r="B850" s="363"/>
      <c r="C850" s="286">
        <v>4309</v>
      </c>
      <c r="D850" s="302" t="s">
        <v>249</v>
      </c>
      <c r="E850" s="288">
        <f t="shared" si="199"/>
        <v>0</v>
      </c>
      <c r="F850" s="173"/>
      <c r="G850" s="174"/>
      <c r="H850" s="1423"/>
      <c r="I850" s="173"/>
      <c r="J850" s="174"/>
      <c r="K850" s="1423"/>
      <c r="L850" s="288">
        <f t="shared" si="200"/>
        <v>0</v>
      </c>
      <c r="M850" s="12">
        <f t="shared" si="194"/>
      </c>
      <c r="N850" s="13"/>
    </row>
    <row r="851" spans="1:14" ht="15.75">
      <c r="A851" s="14">
        <v>400</v>
      </c>
      <c r="B851" s="273">
        <v>4400</v>
      </c>
      <c r="C851" s="1829" t="s">
        <v>1675</v>
      </c>
      <c r="D851" s="1830"/>
      <c r="E851" s="311">
        <f t="shared" si="199"/>
        <v>0</v>
      </c>
      <c r="F851" s="1424"/>
      <c r="G851" s="1425"/>
      <c r="H851" s="1426"/>
      <c r="I851" s="1424"/>
      <c r="J851" s="1425"/>
      <c r="K851" s="1426"/>
      <c r="L851" s="311">
        <f t="shared" si="200"/>
        <v>0</v>
      </c>
      <c r="M851" s="12">
        <f t="shared" si="194"/>
      </c>
      <c r="N851" s="13"/>
    </row>
    <row r="852" spans="1:14" ht="15.75">
      <c r="A852" s="14">
        <v>401</v>
      </c>
      <c r="B852" s="273">
        <v>4500</v>
      </c>
      <c r="C852" s="1829" t="s">
        <v>1676</v>
      </c>
      <c r="D852" s="1830"/>
      <c r="E852" s="311">
        <f t="shared" si="199"/>
        <v>0</v>
      </c>
      <c r="F852" s="1424"/>
      <c r="G852" s="1425"/>
      <c r="H852" s="1426"/>
      <c r="I852" s="1424"/>
      <c r="J852" s="1425"/>
      <c r="K852" s="1426"/>
      <c r="L852" s="311">
        <f t="shared" si="200"/>
        <v>0</v>
      </c>
      <c r="M852" s="12">
        <f t="shared" si="194"/>
      </c>
      <c r="N852" s="13"/>
    </row>
    <row r="853" spans="1:14" ht="15.75">
      <c r="A853" s="14">
        <v>402</v>
      </c>
      <c r="B853" s="273">
        <v>4600</v>
      </c>
      <c r="C853" s="1831" t="s">
        <v>250</v>
      </c>
      <c r="D853" s="1832"/>
      <c r="E853" s="311">
        <f t="shared" si="199"/>
        <v>0</v>
      </c>
      <c r="F853" s="1424"/>
      <c r="G853" s="1425"/>
      <c r="H853" s="1426"/>
      <c r="I853" s="1424"/>
      <c r="J853" s="1425"/>
      <c r="K853" s="1426"/>
      <c r="L853" s="311">
        <f t="shared" si="200"/>
        <v>0</v>
      </c>
      <c r="M853" s="12">
        <f t="shared" si="194"/>
      </c>
      <c r="N853" s="13"/>
    </row>
    <row r="854" spans="1:14" ht="15.75">
      <c r="A854" s="40">
        <v>404</v>
      </c>
      <c r="B854" s="273">
        <v>4900</v>
      </c>
      <c r="C854" s="1829" t="s">
        <v>276</v>
      </c>
      <c r="D854" s="1830"/>
      <c r="E854" s="311">
        <f aca="true" t="shared" si="201" ref="E854:L854">+E855+E856</f>
        <v>0</v>
      </c>
      <c r="F854" s="275">
        <f t="shared" si="201"/>
        <v>0</v>
      </c>
      <c r="G854" s="276">
        <f t="shared" si="201"/>
        <v>0</v>
      </c>
      <c r="H854" s="277">
        <f>+H855+H856</f>
        <v>0</v>
      </c>
      <c r="I854" s="275">
        <f t="shared" si="201"/>
        <v>0</v>
      </c>
      <c r="J854" s="276">
        <f t="shared" si="201"/>
        <v>0</v>
      </c>
      <c r="K854" s="277">
        <f t="shared" si="201"/>
        <v>0</v>
      </c>
      <c r="L854" s="311">
        <f t="shared" si="201"/>
        <v>0</v>
      </c>
      <c r="M854" s="12">
        <f t="shared" si="194"/>
      </c>
      <c r="N854" s="13"/>
    </row>
    <row r="855" spans="1:14" ht="15.75">
      <c r="A855" s="40">
        <v>404</v>
      </c>
      <c r="B855" s="363"/>
      <c r="C855" s="280">
        <v>4901</v>
      </c>
      <c r="D855" s="365" t="s">
        <v>277</v>
      </c>
      <c r="E855" s="282">
        <f>F855+G855+H855</f>
        <v>0</v>
      </c>
      <c r="F855" s="152"/>
      <c r="G855" s="153"/>
      <c r="H855" s="1420"/>
      <c r="I855" s="152"/>
      <c r="J855" s="153"/>
      <c r="K855" s="1420"/>
      <c r="L855" s="282">
        <f>I855+J855+K855</f>
        <v>0</v>
      </c>
      <c r="M855" s="12">
        <f t="shared" si="194"/>
      </c>
      <c r="N855" s="13"/>
    </row>
    <row r="856" spans="1:14" ht="15.75">
      <c r="A856" s="22">
        <v>440</v>
      </c>
      <c r="B856" s="363"/>
      <c r="C856" s="286">
        <v>4902</v>
      </c>
      <c r="D856" s="302" t="s">
        <v>278</v>
      </c>
      <c r="E856" s="288">
        <f>F856+G856+H856</f>
        <v>0</v>
      </c>
      <c r="F856" s="173"/>
      <c r="G856" s="174"/>
      <c r="H856" s="1423"/>
      <c r="I856" s="173"/>
      <c r="J856" s="174"/>
      <c r="K856" s="1423"/>
      <c r="L856" s="288">
        <f>I856+J856+K856</f>
        <v>0</v>
      </c>
      <c r="M856" s="12">
        <f t="shared" si="194"/>
      </c>
      <c r="N856" s="13"/>
    </row>
    <row r="857" spans="1:14" ht="15.75">
      <c r="A857" s="22">
        <v>450</v>
      </c>
      <c r="B857" s="366">
        <v>5100</v>
      </c>
      <c r="C857" s="1827" t="s">
        <v>251</v>
      </c>
      <c r="D857" s="1828"/>
      <c r="E857" s="311">
        <f>F857+G857+H857</f>
        <v>0</v>
      </c>
      <c r="F857" s="1424"/>
      <c r="G857" s="1425"/>
      <c r="H857" s="1426"/>
      <c r="I857" s="1424"/>
      <c r="J857" s="1425">
        <v>9388</v>
      </c>
      <c r="K857" s="1426"/>
      <c r="L857" s="311">
        <f>I857+J857+K857</f>
        <v>9388</v>
      </c>
      <c r="M857" s="12">
        <f t="shared" si="194"/>
        <v>1</v>
      </c>
      <c r="N857" s="13"/>
    </row>
    <row r="858" spans="1:14" ht="15.75">
      <c r="A858" s="22">
        <v>495</v>
      </c>
      <c r="B858" s="366">
        <v>5200</v>
      </c>
      <c r="C858" s="1827" t="s">
        <v>252</v>
      </c>
      <c r="D858" s="1828"/>
      <c r="E858" s="311">
        <f aca="true" t="shared" si="202" ref="E858:L858">SUM(E859:E865)</f>
        <v>0</v>
      </c>
      <c r="F858" s="275">
        <f t="shared" si="202"/>
        <v>0</v>
      </c>
      <c r="G858" s="276">
        <f t="shared" si="202"/>
        <v>0</v>
      </c>
      <c r="H858" s="277">
        <f>SUM(H859:H865)</f>
        <v>0</v>
      </c>
      <c r="I858" s="275">
        <f t="shared" si="202"/>
        <v>0</v>
      </c>
      <c r="J858" s="276">
        <f t="shared" si="202"/>
        <v>0</v>
      </c>
      <c r="K858" s="277">
        <f t="shared" si="202"/>
        <v>0</v>
      </c>
      <c r="L858" s="311">
        <f t="shared" si="202"/>
        <v>0</v>
      </c>
      <c r="M858" s="12">
        <f t="shared" si="194"/>
      </c>
      <c r="N858" s="13"/>
    </row>
    <row r="859" spans="1:14" ht="15.75">
      <c r="A859" s="23">
        <v>500</v>
      </c>
      <c r="B859" s="367"/>
      <c r="C859" s="368">
        <v>5201</v>
      </c>
      <c r="D859" s="369" t="s">
        <v>253</v>
      </c>
      <c r="E859" s="282">
        <f aca="true" t="shared" si="203" ref="E859:E865">F859+G859+H859</f>
        <v>0</v>
      </c>
      <c r="F859" s="152"/>
      <c r="G859" s="153"/>
      <c r="H859" s="1420"/>
      <c r="I859" s="152"/>
      <c r="J859" s="153"/>
      <c r="K859" s="1420"/>
      <c r="L859" s="282">
        <f aca="true" t="shared" si="204" ref="L859:L865">I859+J859+K859</f>
        <v>0</v>
      </c>
      <c r="M859" s="12">
        <f t="shared" si="194"/>
      </c>
      <c r="N859" s="13"/>
    </row>
    <row r="860" spans="1:14" ht="15.75">
      <c r="A860" s="23">
        <v>505</v>
      </c>
      <c r="B860" s="367"/>
      <c r="C860" s="370">
        <v>5202</v>
      </c>
      <c r="D860" s="371" t="s">
        <v>254</v>
      </c>
      <c r="E860" s="296">
        <f t="shared" si="203"/>
        <v>0</v>
      </c>
      <c r="F860" s="158"/>
      <c r="G860" s="159"/>
      <c r="H860" s="1422"/>
      <c r="I860" s="158"/>
      <c r="J860" s="159"/>
      <c r="K860" s="1422"/>
      <c r="L860" s="296">
        <f t="shared" si="204"/>
        <v>0</v>
      </c>
      <c r="M860" s="12">
        <f t="shared" si="194"/>
      </c>
      <c r="N860" s="13"/>
    </row>
    <row r="861" spans="1:14" ht="15.75">
      <c r="A861" s="23">
        <v>510</v>
      </c>
      <c r="B861" s="367"/>
      <c r="C861" s="370">
        <v>5203</v>
      </c>
      <c r="D861" s="371" t="s">
        <v>627</v>
      </c>
      <c r="E861" s="296">
        <f t="shared" si="203"/>
        <v>0</v>
      </c>
      <c r="F861" s="158"/>
      <c r="G861" s="159"/>
      <c r="H861" s="1422"/>
      <c r="I861" s="158"/>
      <c r="J861" s="159"/>
      <c r="K861" s="1422"/>
      <c r="L861" s="296">
        <f t="shared" si="204"/>
        <v>0</v>
      </c>
      <c r="M861" s="12">
        <f t="shared" si="194"/>
      </c>
      <c r="N861" s="13"/>
    </row>
    <row r="862" spans="1:14" ht="15.75">
      <c r="A862" s="23">
        <v>515</v>
      </c>
      <c r="B862" s="367"/>
      <c r="C862" s="370">
        <v>5204</v>
      </c>
      <c r="D862" s="371" t="s">
        <v>628</v>
      </c>
      <c r="E862" s="296">
        <f t="shared" si="203"/>
        <v>0</v>
      </c>
      <c r="F862" s="158"/>
      <c r="G862" s="159"/>
      <c r="H862" s="1422"/>
      <c r="I862" s="158"/>
      <c r="J862" s="159"/>
      <c r="K862" s="1422"/>
      <c r="L862" s="296">
        <f t="shared" si="204"/>
        <v>0</v>
      </c>
      <c r="M862" s="12">
        <f t="shared" si="194"/>
      </c>
      <c r="N862" s="13"/>
    </row>
    <row r="863" spans="1:14" ht="15.75">
      <c r="A863" s="23">
        <v>520</v>
      </c>
      <c r="B863" s="367"/>
      <c r="C863" s="370">
        <v>5205</v>
      </c>
      <c r="D863" s="371" t="s">
        <v>629</v>
      </c>
      <c r="E863" s="296">
        <f t="shared" si="203"/>
        <v>0</v>
      </c>
      <c r="F863" s="158"/>
      <c r="G863" s="159"/>
      <c r="H863" s="1422"/>
      <c r="I863" s="158"/>
      <c r="J863" s="159"/>
      <c r="K863" s="1422"/>
      <c r="L863" s="296">
        <f t="shared" si="204"/>
        <v>0</v>
      </c>
      <c r="M863" s="12">
        <f t="shared" si="194"/>
      </c>
      <c r="N863" s="13"/>
    </row>
    <row r="864" spans="1:14" ht="15.75">
      <c r="A864" s="23">
        <v>525</v>
      </c>
      <c r="B864" s="367"/>
      <c r="C864" s="370">
        <v>5206</v>
      </c>
      <c r="D864" s="371" t="s">
        <v>630</v>
      </c>
      <c r="E864" s="296">
        <f t="shared" si="203"/>
        <v>0</v>
      </c>
      <c r="F864" s="158"/>
      <c r="G864" s="159"/>
      <c r="H864" s="1422"/>
      <c r="I864" s="158"/>
      <c r="J864" s="159"/>
      <c r="K864" s="1422"/>
      <c r="L864" s="296">
        <f t="shared" si="204"/>
        <v>0</v>
      </c>
      <c r="M864" s="12">
        <f t="shared" si="194"/>
      </c>
      <c r="N864" s="13"/>
    </row>
    <row r="865" spans="1:14" ht="15.75">
      <c r="A865" s="22">
        <v>635</v>
      </c>
      <c r="B865" s="367"/>
      <c r="C865" s="372">
        <v>5219</v>
      </c>
      <c r="D865" s="373" t="s">
        <v>631</v>
      </c>
      <c r="E865" s="288">
        <f t="shared" si="203"/>
        <v>0</v>
      </c>
      <c r="F865" s="173"/>
      <c r="G865" s="174"/>
      <c r="H865" s="1423"/>
      <c r="I865" s="173"/>
      <c r="J865" s="174"/>
      <c r="K865" s="1423"/>
      <c r="L865" s="288">
        <f t="shared" si="204"/>
        <v>0</v>
      </c>
      <c r="M865" s="12">
        <f t="shared" si="194"/>
      </c>
      <c r="N865" s="13"/>
    </row>
    <row r="866" spans="1:14" ht="15.75">
      <c r="A866" s="23">
        <v>640</v>
      </c>
      <c r="B866" s="366">
        <v>5300</v>
      </c>
      <c r="C866" s="1827" t="s">
        <v>632</v>
      </c>
      <c r="D866" s="1828"/>
      <c r="E866" s="311">
        <f aca="true" t="shared" si="205" ref="E866:L866">SUM(E867:E868)</f>
        <v>0</v>
      </c>
      <c r="F866" s="275">
        <f t="shared" si="205"/>
        <v>0</v>
      </c>
      <c r="G866" s="276">
        <f t="shared" si="205"/>
        <v>0</v>
      </c>
      <c r="H866" s="277">
        <f>SUM(H867:H868)</f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4"/>
      </c>
      <c r="N866" s="13"/>
    </row>
    <row r="867" spans="1:14" ht="15.75">
      <c r="A867" s="23">
        <v>645</v>
      </c>
      <c r="B867" s="367"/>
      <c r="C867" s="368">
        <v>5301</v>
      </c>
      <c r="D867" s="369" t="s">
        <v>310</v>
      </c>
      <c r="E867" s="282">
        <f>F867+G867+H867</f>
        <v>0</v>
      </c>
      <c r="F867" s="152"/>
      <c r="G867" s="153"/>
      <c r="H867" s="1420"/>
      <c r="I867" s="152"/>
      <c r="J867" s="153"/>
      <c r="K867" s="1420"/>
      <c r="L867" s="282">
        <f>I867+J867+K867</f>
        <v>0</v>
      </c>
      <c r="M867" s="12">
        <f t="shared" si="194"/>
      </c>
      <c r="N867" s="13"/>
    </row>
    <row r="868" spans="1:14" ht="15.75">
      <c r="A868" s="23">
        <v>650</v>
      </c>
      <c r="B868" s="367"/>
      <c r="C868" s="372">
        <v>5309</v>
      </c>
      <c r="D868" s="373" t="s">
        <v>633</v>
      </c>
      <c r="E868" s="288">
        <f>F868+G868+H868</f>
        <v>0</v>
      </c>
      <c r="F868" s="173"/>
      <c r="G868" s="174"/>
      <c r="H868" s="1423"/>
      <c r="I868" s="173"/>
      <c r="J868" s="174"/>
      <c r="K868" s="1423"/>
      <c r="L868" s="288">
        <f>I868+J868+K868</f>
        <v>0</v>
      </c>
      <c r="M868" s="12">
        <f t="shared" si="194"/>
      </c>
      <c r="N868" s="13"/>
    </row>
    <row r="869" spans="1:14" ht="15.75">
      <c r="A869" s="22">
        <v>655</v>
      </c>
      <c r="B869" s="366">
        <v>5400</v>
      </c>
      <c r="C869" s="1827" t="s">
        <v>694</v>
      </c>
      <c r="D869" s="1828"/>
      <c r="E869" s="311">
        <f>F869+G869+H869</f>
        <v>0</v>
      </c>
      <c r="F869" s="1424"/>
      <c r="G869" s="1425"/>
      <c r="H869" s="1426"/>
      <c r="I869" s="1424"/>
      <c r="J869" s="1425"/>
      <c r="K869" s="1426"/>
      <c r="L869" s="311">
        <f>I869+J869+K869</f>
        <v>0</v>
      </c>
      <c r="M869" s="12">
        <f t="shared" si="194"/>
      </c>
      <c r="N869" s="13"/>
    </row>
    <row r="870" spans="1:14" ht="15.75">
      <c r="A870" s="22">
        <v>665</v>
      </c>
      <c r="B870" s="273">
        <v>5500</v>
      </c>
      <c r="C870" s="1829" t="s">
        <v>695</v>
      </c>
      <c r="D870" s="1830"/>
      <c r="E870" s="311">
        <f aca="true" t="shared" si="206" ref="E870:L870">SUM(E871:E874)</f>
        <v>0</v>
      </c>
      <c r="F870" s="275">
        <f t="shared" si="206"/>
        <v>0</v>
      </c>
      <c r="G870" s="276">
        <f t="shared" si="206"/>
        <v>0</v>
      </c>
      <c r="H870" s="277">
        <f>SUM(H871:H874)</f>
        <v>0</v>
      </c>
      <c r="I870" s="275">
        <f t="shared" si="206"/>
        <v>0</v>
      </c>
      <c r="J870" s="276">
        <f t="shared" si="206"/>
        <v>0</v>
      </c>
      <c r="K870" s="277">
        <f t="shared" si="206"/>
        <v>0</v>
      </c>
      <c r="L870" s="311">
        <f t="shared" si="206"/>
        <v>0</v>
      </c>
      <c r="M870" s="12">
        <f t="shared" si="194"/>
      </c>
      <c r="N870" s="13"/>
    </row>
    <row r="871" spans="1:14" ht="15.75">
      <c r="A871" s="22">
        <v>675</v>
      </c>
      <c r="B871" s="363"/>
      <c r="C871" s="280">
        <v>5501</v>
      </c>
      <c r="D871" s="312" t="s">
        <v>696</v>
      </c>
      <c r="E871" s="282">
        <f>F871+G871+H871</f>
        <v>0</v>
      </c>
      <c r="F871" s="152"/>
      <c r="G871" s="153"/>
      <c r="H871" s="1420"/>
      <c r="I871" s="152"/>
      <c r="J871" s="153"/>
      <c r="K871" s="1420"/>
      <c r="L871" s="282">
        <f>I871+J871+K871</f>
        <v>0</v>
      </c>
      <c r="M871" s="12">
        <f t="shared" si="194"/>
      </c>
      <c r="N871" s="13"/>
    </row>
    <row r="872" spans="1:14" ht="15.75">
      <c r="A872" s="22">
        <v>685</v>
      </c>
      <c r="B872" s="363"/>
      <c r="C872" s="294">
        <v>5502</v>
      </c>
      <c r="D872" s="295" t="s">
        <v>697</v>
      </c>
      <c r="E872" s="296">
        <f>F872+G872+H872</f>
        <v>0</v>
      </c>
      <c r="F872" s="158"/>
      <c r="G872" s="159"/>
      <c r="H872" s="1422"/>
      <c r="I872" s="158"/>
      <c r="J872" s="159"/>
      <c r="K872" s="1422"/>
      <c r="L872" s="296">
        <f>I872+J872+K872</f>
        <v>0</v>
      </c>
      <c r="M872" s="12">
        <f t="shared" si="194"/>
      </c>
      <c r="N872" s="13"/>
    </row>
    <row r="873" spans="1:14" ht="15.75">
      <c r="A873" s="23">
        <v>690</v>
      </c>
      <c r="B873" s="363"/>
      <c r="C873" s="294">
        <v>5503</v>
      </c>
      <c r="D873" s="364" t="s">
        <v>698</v>
      </c>
      <c r="E873" s="296">
        <f>F873+G873+H873</f>
        <v>0</v>
      </c>
      <c r="F873" s="158"/>
      <c r="G873" s="159"/>
      <c r="H873" s="1422"/>
      <c r="I873" s="158"/>
      <c r="J873" s="159"/>
      <c r="K873" s="1422"/>
      <c r="L873" s="296">
        <f>I873+J873+K873</f>
        <v>0</v>
      </c>
      <c r="M873" s="12">
        <f t="shared" si="194"/>
      </c>
      <c r="N873" s="13"/>
    </row>
    <row r="874" spans="1:14" ht="15.75">
      <c r="A874" s="23">
        <v>695</v>
      </c>
      <c r="B874" s="363"/>
      <c r="C874" s="286">
        <v>5504</v>
      </c>
      <c r="D874" s="340" t="s">
        <v>699</v>
      </c>
      <c r="E874" s="288">
        <f>F874+G874+H874</f>
        <v>0</v>
      </c>
      <c r="F874" s="173"/>
      <c r="G874" s="174"/>
      <c r="H874" s="1423"/>
      <c r="I874" s="173"/>
      <c r="J874" s="174"/>
      <c r="K874" s="1423"/>
      <c r="L874" s="288">
        <f>I874+J874+K874</f>
        <v>0</v>
      </c>
      <c r="M874" s="12">
        <f t="shared" si="194"/>
      </c>
      <c r="N874" s="13"/>
    </row>
    <row r="875" spans="1:14" ht="15.75">
      <c r="A875" s="22">
        <v>700</v>
      </c>
      <c r="B875" s="366">
        <v>5700</v>
      </c>
      <c r="C875" s="1822" t="s">
        <v>925</v>
      </c>
      <c r="D875" s="1823"/>
      <c r="E875" s="311">
        <f aca="true" t="shared" si="207" ref="E875:L875">SUM(E876:E878)</f>
        <v>0</v>
      </c>
      <c r="F875" s="275">
        <f t="shared" si="207"/>
        <v>0</v>
      </c>
      <c r="G875" s="276">
        <f t="shared" si="207"/>
        <v>0</v>
      </c>
      <c r="H875" s="277">
        <f>SUM(H876:H878)</f>
        <v>0</v>
      </c>
      <c r="I875" s="275">
        <f t="shared" si="207"/>
        <v>0</v>
      </c>
      <c r="J875" s="276">
        <f t="shared" si="207"/>
        <v>0</v>
      </c>
      <c r="K875" s="277">
        <f t="shared" si="207"/>
        <v>0</v>
      </c>
      <c r="L875" s="311">
        <f t="shared" si="207"/>
        <v>0</v>
      </c>
      <c r="M875" s="12">
        <f t="shared" si="194"/>
      </c>
      <c r="N875" s="13"/>
    </row>
    <row r="876" spans="1:14" ht="15.75">
      <c r="A876" s="22">
        <v>710</v>
      </c>
      <c r="B876" s="367"/>
      <c r="C876" s="368">
        <v>5701</v>
      </c>
      <c r="D876" s="369" t="s">
        <v>700</v>
      </c>
      <c r="E876" s="282">
        <f>F876+G876+H876</f>
        <v>0</v>
      </c>
      <c r="F876" s="1474">
        <v>0</v>
      </c>
      <c r="G876" s="1474">
        <v>0</v>
      </c>
      <c r="H876" s="1474">
        <v>0</v>
      </c>
      <c r="I876" s="1474">
        <v>0</v>
      </c>
      <c r="J876" s="1474">
        <v>0</v>
      </c>
      <c r="K876" s="1474">
        <v>0</v>
      </c>
      <c r="L876" s="282">
        <f>I876+J876+K876</f>
        <v>0</v>
      </c>
      <c r="M876" s="12">
        <f t="shared" si="194"/>
      </c>
      <c r="N876" s="13"/>
    </row>
    <row r="877" spans="1:14" ht="15.75">
      <c r="A877" s="23">
        <v>715</v>
      </c>
      <c r="B877" s="367"/>
      <c r="C877" s="374">
        <v>5702</v>
      </c>
      <c r="D877" s="375" t="s">
        <v>701</v>
      </c>
      <c r="E877" s="315">
        <f>F877+G877+H877</f>
        <v>0</v>
      </c>
      <c r="F877" s="1474">
        <v>0</v>
      </c>
      <c r="G877" s="1474">
        <v>0</v>
      </c>
      <c r="H877" s="1474">
        <v>0</v>
      </c>
      <c r="I877" s="1474">
        <v>0</v>
      </c>
      <c r="J877" s="1474">
        <v>0</v>
      </c>
      <c r="K877" s="1474">
        <v>0</v>
      </c>
      <c r="L877" s="315">
        <f>I877+J877+K877</f>
        <v>0</v>
      </c>
      <c r="M877" s="12">
        <f t="shared" si="194"/>
      </c>
      <c r="N877" s="13"/>
    </row>
    <row r="878" spans="1:14" ht="15.75">
      <c r="A878" s="23">
        <v>720</v>
      </c>
      <c r="B878" s="293"/>
      <c r="C878" s="376">
        <v>4071</v>
      </c>
      <c r="D878" s="377" t="s">
        <v>702</v>
      </c>
      <c r="E878" s="378">
        <f>F878+G878+H878</f>
        <v>0</v>
      </c>
      <c r="F878" s="1474">
        <v>0</v>
      </c>
      <c r="G878" s="1474">
        <v>0</v>
      </c>
      <c r="H878" s="1474">
        <v>0</v>
      </c>
      <c r="I878" s="1474">
        <v>0</v>
      </c>
      <c r="J878" s="1474">
        <v>0</v>
      </c>
      <c r="K878" s="1474">
        <v>0</v>
      </c>
      <c r="L878" s="378">
        <f>I878+J878+K878</f>
        <v>0</v>
      </c>
      <c r="M878" s="12">
        <f t="shared" si="194"/>
      </c>
      <c r="N878" s="13"/>
    </row>
    <row r="879" spans="1:14" ht="15.75">
      <c r="A879" s="23">
        <v>725</v>
      </c>
      <c r="B879" s="584"/>
      <c r="C879" s="1824" t="s">
        <v>703</v>
      </c>
      <c r="D879" s="1825"/>
      <c r="E879" s="1440"/>
      <c r="F879" s="1440"/>
      <c r="G879" s="1440"/>
      <c r="H879" s="1440"/>
      <c r="I879" s="1440"/>
      <c r="J879" s="1440"/>
      <c r="K879" s="1440"/>
      <c r="L879" s="1441"/>
      <c r="M879" s="12">
        <f t="shared" si="194"/>
      </c>
      <c r="N879" s="13"/>
    </row>
    <row r="880" spans="1:14" ht="15.75">
      <c r="A880" s="23">
        <v>730</v>
      </c>
      <c r="B880" s="382">
        <v>98</v>
      </c>
      <c r="C880" s="1824" t="s">
        <v>703</v>
      </c>
      <c r="D880" s="1825"/>
      <c r="E880" s="383">
        <f>F880+G880+H880</f>
        <v>0</v>
      </c>
      <c r="F880" s="1431"/>
      <c r="G880" s="1432"/>
      <c r="H880" s="1433"/>
      <c r="I880" s="1463">
        <v>0</v>
      </c>
      <c r="J880" s="1464">
        <v>0</v>
      </c>
      <c r="K880" s="1465">
        <v>0</v>
      </c>
      <c r="L880" s="383">
        <f>I880+J880+K880</f>
        <v>0</v>
      </c>
      <c r="M880" s="12">
        <f t="shared" si="194"/>
      </c>
      <c r="N880" s="13"/>
    </row>
    <row r="881" spans="1:14" ht="15.75">
      <c r="A881" s="23">
        <v>735</v>
      </c>
      <c r="B881" s="1435"/>
      <c r="C881" s="1436"/>
      <c r="D881" s="1437"/>
      <c r="E881" s="270"/>
      <c r="F881" s="270"/>
      <c r="G881" s="270"/>
      <c r="H881" s="270"/>
      <c r="I881" s="270"/>
      <c r="J881" s="270"/>
      <c r="K881" s="270"/>
      <c r="L881" s="271"/>
      <c r="M881" s="12">
        <f t="shared" si="194"/>
      </c>
      <c r="N881" s="13"/>
    </row>
    <row r="882" spans="1:14" ht="15.75">
      <c r="A882" s="23">
        <v>740</v>
      </c>
      <c r="B882" s="1438"/>
      <c r="C882" s="111"/>
      <c r="D882" s="1439"/>
      <c r="E882" s="219"/>
      <c r="F882" s="219"/>
      <c r="G882" s="219"/>
      <c r="H882" s="219"/>
      <c r="I882" s="219"/>
      <c r="J882" s="219"/>
      <c r="K882" s="219"/>
      <c r="L882" s="390"/>
      <c r="M882" s="12">
        <f t="shared" si="194"/>
      </c>
      <c r="N882" s="13"/>
    </row>
    <row r="883" spans="1:14" ht="15.75">
      <c r="A883" s="23">
        <v>745</v>
      </c>
      <c r="B883" s="1438"/>
      <c r="C883" s="111"/>
      <c r="D883" s="1439"/>
      <c r="E883" s="219"/>
      <c r="F883" s="219"/>
      <c r="G883" s="219"/>
      <c r="H883" s="219"/>
      <c r="I883" s="219"/>
      <c r="J883" s="219"/>
      <c r="K883" s="219"/>
      <c r="L883" s="390"/>
      <c r="M883" s="12">
        <f t="shared" si="194"/>
      </c>
      <c r="N883" s="13"/>
    </row>
    <row r="884" spans="1:14" ht="16.5" thickBot="1">
      <c r="A884" s="22">
        <v>750</v>
      </c>
      <c r="B884" s="1466"/>
      <c r="C884" s="394" t="s">
        <v>750</v>
      </c>
      <c r="D884" s="1434">
        <f>+B884</f>
        <v>0</v>
      </c>
      <c r="E884" s="396">
        <f aca="true" t="shared" si="208" ref="E884:L884">SUM(E768,E771,E777,E785,E786,E804,E808,E814,E817,E818,E819,E820,E821,E830,E837,E838,E839,E840,E847,E851,E852,E853,E854,E857,E858,E866,E869,E870,E875)+E880</f>
        <v>0</v>
      </c>
      <c r="F884" s="397">
        <f t="shared" si="208"/>
        <v>0</v>
      </c>
      <c r="G884" s="398">
        <f t="shared" si="208"/>
        <v>0</v>
      </c>
      <c r="H884" s="399">
        <f>SUM(H768,H771,H777,H785,H786,H804,H808,H814,H817,H818,H819,H820,H821,H830,H837,H838,H839,H840,H847,H851,H852,H853,H854,H857,H858,H866,H869,H870,H875)+H880</f>
        <v>0</v>
      </c>
      <c r="I884" s="397">
        <f t="shared" si="208"/>
        <v>0</v>
      </c>
      <c r="J884" s="398">
        <f t="shared" si="208"/>
        <v>39685</v>
      </c>
      <c r="K884" s="399">
        <f t="shared" si="208"/>
        <v>0</v>
      </c>
      <c r="L884" s="396">
        <f t="shared" si="208"/>
        <v>39685</v>
      </c>
      <c r="M884" s="12">
        <f>(IF($E884&lt;&gt;0,$M$2,IF($L884&lt;&gt;0,$M$2,"")))</f>
        <v>1</v>
      </c>
      <c r="N884" s="73" t="str">
        <f>LEFT(C765,1)</f>
        <v>6</v>
      </c>
    </row>
    <row r="885" spans="1:13" ht="16.5" thickTop="1">
      <c r="A885" s="23">
        <v>755</v>
      </c>
      <c r="B885" s="79" t="s">
        <v>120</v>
      </c>
      <c r="C885" s="1"/>
      <c r="L885" s="6"/>
      <c r="M885" s="7">
        <f>(IF($E884&lt;&gt;0,$M$2,IF($L884&lt;&gt;0,$M$2,"")))</f>
        <v>1</v>
      </c>
    </row>
    <row r="886" spans="1:13" ht="15.75">
      <c r="A886" s="23">
        <v>760</v>
      </c>
      <c r="B886" s="1369"/>
      <c r="C886" s="1369"/>
      <c r="D886" s="1370"/>
      <c r="E886" s="1369"/>
      <c r="F886" s="1369"/>
      <c r="G886" s="1369"/>
      <c r="H886" s="1369"/>
      <c r="I886" s="1369"/>
      <c r="J886" s="1369"/>
      <c r="K886" s="1369"/>
      <c r="L886" s="1371"/>
      <c r="M886" s="7">
        <f>(IF($E884&lt;&gt;0,$M$2,IF($L884&lt;&gt;0,$M$2,"")))</f>
        <v>1</v>
      </c>
    </row>
    <row r="887" spans="1:14" ht="18.75">
      <c r="A887" s="22">
        <v>765</v>
      </c>
      <c r="B887" s="65"/>
      <c r="C887" s="65"/>
      <c r="D887" s="65"/>
      <c r="E887" s="65"/>
      <c r="F887" s="65"/>
      <c r="G887" s="65"/>
      <c r="H887" s="65"/>
      <c r="I887" s="65"/>
      <c r="J887" s="65"/>
      <c r="K887" s="65"/>
      <c r="L887" s="77"/>
      <c r="M887" s="74">
        <f>(IF(E882&lt;&gt;0,$G$2,IF(L882&lt;&gt;0,$G$2,"")))</f>
      </c>
      <c r="N887" s="65"/>
    </row>
    <row r="888" spans="1:14" ht="18.75">
      <c r="A888" s="22">
        <v>775</v>
      </c>
      <c r="B888" s="65"/>
      <c r="C888" s="65"/>
      <c r="D888" s="65"/>
      <c r="E888" s="65"/>
      <c r="F888" s="65"/>
      <c r="G888" s="65"/>
      <c r="H888" s="65"/>
      <c r="I888" s="65"/>
      <c r="J888" s="65"/>
      <c r="K888" s="65"/>
      <c r="L888" s="77"/>
      <c r="M888" s="74">
        <f>(IF(E883&lt;&gt;0,$G$2,IF(L883&lt;&gt;0,$G$2,"")))</f>
      </c>
      <c r="N888" s="65"/>
    </row>
    <row r="889" ht="15.75">
      <c r="A889" s="23">
        <v>780</v>
      </c>
    </row>
    <row r="890" ht="15.75">
      <c r="A890" s="23">
        <v>785</v>
      </c>
    </row>
    <row r="891" ht="15.75">
      <c r="A891" s="23">
        <v>790</v>
      </c>
    </row>
    <row r="892" ht="15.75">
      <c r="A892" s="23">
        <v>795</v>
      </c>
    </row>
    <row r="893" ht="15.75">
      <c r="A893" s="22">
        <v>805</v>
      </c>
    </row>
    <row r="894" ht="15.75">
      <c r="A894" s="23">
        <v>810</v>
      </c>
    </row>
    <row r="895" ht="15.75">
      <c r="A895" s="23">
        <v>815</v>
      </c>
    </row>
    <row r="896" ht="15.75">
      <c r="A896" s="28">
        <v>525</v>
      </c>
    </row>
    <row r="897" ht="15.75">
      <c r="A897" s="22">
        <v>820</v>
      </c>
    </row>
    <row r="898" ht="15.75">
      <c r="A898" s="23">
        <v>821</v>
      </c>
    </row>
    <row r="899" ht="15.75">
      <c r="A899" s="23">
        <v>822</v>
      </c>
    </row>
    <row r="900" ht="15.75">
      <c r="A900" s="23">
        <v>823</v>
      </c>
    </row>
    <row r="901" ht="15.75">
      <c r="A901" s="23">
        <v>825</v>
      </c>
    </row>
    <row r="902" ht="15.75">
      <c r="A902" s="23"/>
    </row>
    <row r="903" ht="15.75">
      <c r="A903" s="23"/>
    </row>
    <row r="904" ht="15.75">
      <c r="A904" s="23"/>
    </row>
    <row r="905" ht="15.75">
      <c r="A905" s="23"/>
    </row>
    <row r="906" ht="15.75">
      <c r="A906" s="23"/>
    </row>
    <row r="907" ht="15.75">
      <c r="A907" s="23"/>
    </row>
    <row r="908" ht="15.75">
      <c r="A908" s="23"/>
    </row>
    <row r="909" ht="15.75">
      <c r="A909" s="23"/>
    </row>
    <row r="910" ht="15.75">
      <c r="A910" s="23"/>
    </row>
    <row r="911" ht="15.75">
      <c r="A911" s="23"/>
    </row>
    <row r="912" ht="15.75">
      <c r="A912" s="23"/>
    </row>
    <row r="913" ht="15.75">
      <c r="A913" s="23"/>
    </row>
    <row r="914" ht="15.75">
      <c r="A914" s="23"/>
    </row>
    <row r="915" ht="15.75">
      <c r="A915" s="23"/>
    </row>
    <row r="916" ht="15.75">
      <c r="A916" s="25"/>
    </row>
    <row r="917" ht="15.75">
      <c r="A917" s="25">
        <v>905</v>
      </c>
    </row>
    <row r="918" ht="15.75">
      <c r="A918" s="25">
        <v>906</v>
      </c>
    </row>
    <row r="919" ht="15.75">
      <c r="A919" s="25">
        <v>907</v>
      </c>
    </row>
  </sheetData>
  <sheetProtection password="81B0" sheet="1" objects="1" scenarios="1"/>
  <mergeCells count="177">
    <mergeCell ref="C870:D870"/>
    <mergeCell ref="C875:D875"/>
    <mergeCell ref="C879:D879"/>
    <mergeCell ref="C880:D880"/>
    <mergeCell ref="C853:D853"/>
    <mergeCell ref="C854:D854"/>
    <mergeCell ref="C857:D857"/>
    <mergeCell ref="C858:D858"/>
    <mergeCell ref="C866:D866"/>
    <mergeCell ref="C869:D869"/>
    <mergeCell ref="C838:D838"/>
    <mergeCell ref="C839:D839"/>
    <mergeCell ref="C840:D840"/>
    <mergeCell ref="C847:D847"/>
    <mergeCell ref="C851:D851"/>
    <mergeCell ref="C852:D852"/>
    <mergeCell ref="C817:D817"/>
    <mergeCell ref="C818:D818"/>
    <mergeCell ref="C819:D819"/>
    <mergeCell ref="C820:D820"/>
    <mergeCell ref="C821:D821"/>
    <mergeCell ref="C837:D837"/>
    <mergeCell ref="C777:D777"/>
    <mergeCell ref="C785:D785"/>
    <mergeCell ref="C786:D786"/>
    <mergeCell ref="C804:D804"/>
    <mergeCell ref="C808:D808"/>
    <mergeCell ref="C814:D814"/>
    <mergeCell ref="B754:D754"/>
    <mergeCell ref="B757:D757"/>
    <mergeCell ref="E761:H761"/>
    <mergeCell ref="I761:L761"/>
    <mergeCell ref="C768:D768"/>
    <mergeCell ref="C771:D771"/>
    <mergeCell ref="C731:D731"/>
    <mergeCell ref="C732:D732"/>
    <mergeCell ref="C737:D737"/>
    <mergeCell ref="C741:D741"/>
    <mergeCell ref="C742:D742"/>
    <mergeCell ref="B752:D752"/>
    <mergeCell ref="C714:D714"/>
    <mergeCell ref="C715:D715"/>
    <mergeCell ref="C716:D716"/>
    <mergeCell ref="C719:D719"/>
    <mergeCell ref="C720:D720"/>
    <mergeCell ref="C728:D728"/>
    <mergeCell ref="C699:D699"/>
    <mergeCell ref="C700:D700"/>
    <mergeCell ref="C701:D701"/>
    <mergeCell ref="C702:D702"/>
    <mergeCell ref="C709:D709"/>
    <mergeCell ref="C713:D713"/>
    <mergeCell ref="C676:D676"/>
    <mergeCell ref="C679:D679"/>
    <mergeCell ref="C680:D680"/>
    <mergeCell ref="C681:D681"/>
    <mergeCell ref="C682:D682"/>
    <mergeCell ref="C683:D683"/>
    <mergeCell ref="C633:D633"/>
    <mergeCell ref="C639:D639"/>
    <mergeCell ref="C647:D647"/>
    <mergeCell ref="C648:D648"/>
    <mergeCell ref="C666:D666"/>
    <mergeCell ref="C670:D670"/>
    <mergeCell ref="B614:D614"/>
    <mergeCell ref="B616:D616"/>
    <mergeCell ref="B619:D619"/>
    <mergeCell ref="E623:H623"/>
    <mergeCell ref="I623:L623"/>
    <mergeCell ref="C630:D630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121" dxfId="147" operator="notEqual" stopIfTrue="1">
      <formula>0</formula>
    </cfRule>
  </conditionalFormatting>
  <conditionalFormatting sqref="D600">
    <cfRule type="cellIs" priority="120" dxfId="147" operator="notEqual" stopIfTrue="1">
      <formula>0</formula>
    </cfRule>
  </conditionalFormatting>
  <conditionalFormatting sqref="E15">
    <cfRule type="cellIs" priority="114" dxfId="153" operator="equal" stopIfTrue="1">
      <formula>98</formula>
    </cfRule>
    <cfRule type="cellIs" priority="116" dxfId="154" operator="equal" stopIfTrue="1">
      <formula>96</formula>
    </cfRule>
    <cfRule type="cellIs" priority="117" dxfId="155" operator="equal" stopIfTrue="1">
      <formula>42</formula>
    </cfRule>
    <cfRule type="cellIs" priority="118" dxfId="156" operator="equal" stopIfTrue="1">
      <formula>97</formula>
    </cfRule>
    <cfRule type="cellIs" priority="119" dxfId="157" operator="equal" stopIfTrue="1">
      <formula>33</formula>
    </cfRule>
  </conditionalFormatting>
  <conditionalFormatting sqref="F15">
    <cfRule type="cellIs" priority="110" dxfId="157" operator="equal" stopIfTrue="1">
      <formula>"ЧУЖДИ СРЕДСТВА"</formula>
    </cfRule>
    <cfRule type="cellIs" priority="111" dxfId="156" operator="equal" stopIfTrue="1">
      <formula>"СЕС - ДМП"</formula>
    </cfRule>
    <cfRule type="cellIs" priority="112" dxfId="155" operator="equal" stopIfTrue="1">
      <formula>"СЕС - РА"</formula>
    </cfRule>
    <cfRule type="cellIs" priority="113" dxfId="154" operator="equal" stopIfTrue="1">
      <formula>"СЕС - ДЕС"</formula>
    </cfRule>
    <cfRule type="cellIs" priority="115" dxfId="153" operator="equal" stopIfTrue="1">
      <formula>"СЕС - КСФ"</formula>
    </cfRule>
  </conditionalFormatting>
  <conditionalFormatting sqref="F180">
    <cfRule type="cellIs" priority="98" dxfId="163" operator="equal" stopIfTrue="1">
      <formula>0</formula>
    </cfRule>
  </conditionalFormatting>
  <conditionalFormatting sqref="E182">
    <cfRule type="cellIs" priority="93" dxfId="153" operator="equal" stopIfTrue="1">
      <formula>98</formula>
    </cfRule>
    <cfRule type="cellIs" priority="94" dxfId="154" operator="equal" stopIfTrue="1">
      <formula>96</formula>
    </cfRule>
    <cfRule type="cellIs" priority="95" dxfId="155" operator="equal" stopIfTrue="1">
      <formula>42</formula>
    </cfRule>
    <cfRule type="cellIs" priority="96" dxfId="156" operator="equal" stopIfTrue="1">
      <formula>97</formula>
    </cfRule>
    <cfRule type="cellIs" priority="97" dxfId="157" operator="equal" stopIfTrue="1">
      <formula>33</formula>
    </cfRule>
  </conditionalFormatting>
  <conditionalFormatting sqref="F182">
    <cfRule type="cellIs" priority="88" dxfId="157" operator="equal" stopIfTrue="1">
      <formula>"ЧУЖДИ СРЕДСТВА"</formula>
    </cfRule>
    <cfRule type="cellIs" priority="89" dxfId="156" operator="equal" stopIfTrue="1">
      <formula>"СЕС - ДМП"</formula>
    </cfRule>
    <cfRule type="cellIs" priority="90" dxfId="155" operator="equal" stopIfTrue="1">
      <formula>"СЕС - РА"</formula>
    </cfRule>
    <cfRule type="cellIs" priority="91" dxfId="154" operator="equal" stopIfTrue="1">
      <formula>"СЕС - ДЕС"</formula>
    </cfRule>
    <cfRule type="cellIs" priority="92" dxfId="153" operator="equal" stopIfTrue="1">
      <formula>"СЕС - КСФ"</formula>
    </cfRule>
  </conditionalFormatting>
  <conditionalFormatting sqref="F355">
    <cfRule type="cellIs" priority="87" dxfId="163" operator="equal" stopIfTrue="1">
      <formula>0</formula>
    </cfRule>
  </conditionalFormatting>
  <conditionalFormatting sqref="E357">
    <cfRule type="cellIs" priority="82" dxfId="153" operator="equal" stopIfTrue="1">
      <formula>98</formula>
    </cfRule>
    <cfRule type="cellIs" priority="83" dxfId="154" operator="equal" stopIfTrue="1">
      <formula>96</formula>
    </cfRule>
    <cfRule type="cellIs" priority="84" dxfId="155" operator="equal" stopIfTrue="1">
      <formula>42</formula>
    </cfRule>
    <cfRule type="cellIs" priority="85" dxfId="156" operator="equal" stopIfTrue="1">
      <formula>97</formula>
    </cfRule>
    <cfRule type="cellIs" priority="86" dxfId="157" operator="equal" stopIfTrue="1">
      <formula>33</formula>
    </cfRule>
  </conditionalFormatting>
  <conditionalFormatting sqref="F357">
    <cfRule type="cellIs" priority="77" dxfId="157" operator="equal" stopIfTrue="1">
      <formula>"ЧУЖДИ СРЕДСТВА"</formula>
    </cfRule>
    <cfRule type="cellIs" priority="78" dxfId="156" operator="equal" stopIfTrue="1">
      <formula>"СЕС - ДМП"</formula>
    </cfRule>
    <cfRule type="cellIs" priority="79" dxfId="155" operator="equal" stopIfTrue="1">
      <formula>"СЕС - РА"</formula>
    </cfRule>
    <cfRule type="cellIs" priority="80" dxfId="154" operator="equal" stopIfTrue="1">
      <formula>"СЕС - ДЕС"</formula>
    </cfRule>
    <cfRule type="cellIs" priority="81" dxfId="153" operator="equal" stopIfTrue="1">
      <formula>"СЕС - КСФ"</formula>
    </cfRule>
  </conditionalFormatting>
  <conditionalFormatting sqref="F440">
    <cfRule type="cellIs" priority="76" dxfId="163" operator="equal" stopIfTrue="1">
      <formula>0</formula>
    </cfRule>
  </conditionalFormatting>
  <conditionalFormatting sqref="E442">
    <cfRule type="cellIs" priority="71" dxfId="153" operator="equal" stopIfTrue="1">
      <formula>98</formula>
    </cfRule>
    <cfRule type="cellIs" priority="72" dxfId="154" operator="equal" stopIfTrue="1">
      <formula>96</formula>
    </cfRule>
    <cfRule type="cellIs" priority="73" dxfId="155" operator="equal" stopIfTrue="1">
      <formula>42</formula>
    </cfRule>
    <cfRule type="cellIs" priority="74" dxfId="156" operator="equal" stopIfTrue="1">
      <formula>97</formula>
    </cfRule>
    <cfRule type="cellIs" priority="75" dxfId="157" operator="equal" stopIfTrue="1">
      <formula>33</formula>
    </cfRule>
  </conditionalFormatting>
  <conditionalFormatting sqref="F442">
    <cfRule type="cellIs" priority="66" dxfId="157" operator="equal" stopIfTrue="1">
      <formula>"ЧУЖДИ СРЕДСТВА"</formula>
    </cfRule>
    <cfRule type="cellIs" priority="67" dxfId="156" operator="equal" stopIfTrue="1">
      <formula>"СЕС - ДМП"</formula>
    </cfRule>
    <cfRule type="cellIs" priority="68" dxfId="155" operator="equal" stopIfTrue="1">
      <formula>"СЕС - РА"</formula>
    </cfRule>
    <cfRule type="cellIs" priority="69" dxfId="154" operator="equal" stopIfTrue="1">
      <formula>"СЕС - ДЕС"</formula>
    </cfRule>
    <cfRule type="cellIs" priority="70" dxfId="153" operator="equal" stopIfTrue="1">
      <formula>"СЕС - КСФ"</formula>
    </cfRule>
  </conditionalFormatting>
  <conditionalFormatting sqref="E449">
    <cfRule type="cellIs" priority="65" dxfId="164" operator="notEqual" stopIfTrue="1">
      <formula>0</formula>
    </cfRule>
  </conditionalFormatting>
  <conditionalFormatting sqref="F449">
    <cfRule type="cellIs" priority="64" dxfId="164" operator="notEqual" stopIfTrue="1">
      <formula>0</formula>
    </cfRule>
  </conditionalFormatting>
  <conditionalFormatting sqref="G449">
    <cfRule type="cellIs" priority="63" dxfId="164" operator="notEqual" stopIfTrue="1">
      <formula>0</formula>
    </cfRule>
  </conditionalFormatting>
  <conditionalFormatting sqref="H449">
    <cfRule type="cellIs" priority="62" dxfId="164" operator="notEqual" stopIfTrue="1">
      <formula>0</formula>
    </cfRule>
  </conditionalFormatting>
  <conditionalFormatting sqref="I449">
    <cfRule type="cellIs" priority="61" dxfId="164" operator="notEqual" stopIfTrue="1">
      <formula>0</formula>
    </cfRule>
  </conditionalFormatting>
  <conditionalFormatting sqref="J449">
    <cfRule type="cellIs" priority="60" dxfId="164" operator="notEqual" stopIfTrue="1">
      <formula>0</formula>
    </cfRule>
  </conditionalFormatting>
  <conditionalFormatting sqref="K449">
    <cfRule type="cellIs" priority="59" dxfId="164" operator="notEqual" stopIfTrue="1">
      <formula>0</formula>
    </cfRule>
  </conditionalFormatting>
  <conditionalFormatting sqref="L449">
    <cfRule type="cellIs" priority="58" dxfId="164" operator="notEqual" stopIfTrue="1">
      <formula>0</formula>
    </cfRule>
  </conditionalFormatting>
  <conditionalFormatting sqref="E600">
    <cfRule type="cellIs" priority="57" dxfId="164" operator="notEqual" stopIfTrue="1">
      <formula>0</formula>
    </cfRule>
  </conditionalFormatting>
  <conditionalFormatting sqref="F600:G600">
    <cfRule type="cellIs" priority="56" dxfId="164" operator="notEqual" stopIfTrue="1">
      <formula>0</formula>
    </cfRule>
  </conditionalFormatting>
  <conditionalFormatting sqref="H600">
    <cfRule type="cellIs" priority="55" dxfId="164" operator="notEqual" stopIfTrue="1">
      <formula>0</formula>
    </cfRule>
  </conditionalFormatting>
  <conditionalFormatting sqref="I600">
    <cfRule type="cellIs" priority="54" dxfId="164" operator="notEqual" stopIfTrue="1">
      <formula>0</formula>
    </cfRule>
  </conditionalFormatting>
  <conditionalFormatting sqref="J600:K600">
    <cfRule type="cellIs" priority="53" dxfId="164" operator="notEqual" stopIfTrue="1">
      <formula>0</formula>
    </cfRule>
  </conditionalFormatting>
  <conditionalFormatting sqref="L600">
    <cfRule type="cellIs" priority="52" dxfId="164" operator="notEqual" stopIfTrue="1">
      <formula>0</formula>
    </cfRule>
  </conditionalFormatting>
  <conditionalFormatting sqref="F456">
    <cfRule type="cellIs" priority="50" dxfId="163" operator="equal" stopIfTrue="1">
      <formula>0</formula>
    </cfRule>
  </conditionalFormatting>
  <conditionalFormatting sqref="E458">
    <cfRule type="cellIs" priority="45" dxfId="153" operator="equal" stopIfTrue="1">
      <formula>98</formula>
    </cfRule>
    <cfRule type="cellIs" priority="46" dxfId="154" operator="equal" stopIfTrue="1">
      <formula>96</formula>
    </cfRule>
    <cfRule type="cellIs" priority="47" dxfId="155" operator="equal" stopIfTrue="1">
      <formula>42</formula>
    </cfRule>
    <cfRule type="cellIs" priority="48" dxfId="156" operator="equal" stopIfTrue="1">
      <formula>97</formula>
    </cfRule>
    <cfRule type="cellIs" priority="49" dxfId="157" operator="equal" stopIfTrue="1">
      <formula>33</formula>
    </cfRule>
  </conditionalFormatting>
  <conditionalFormatting sqref="F458">
    <cfRule type="cellIs" priority="40" dxfId="157" operator="equal" stopIfTrue="1">
      <formula>"ЧУЖДИ СРЕДСТВА"</formula>
    </cfRule>
    <cfRule type="cellIs" priority="41" dxfId="156" operator="equal" stopIfTrue="1">
      <formula>"СЕС - ДМП"</formula>
    </cfRule>
    <cfRule type="cellIs" priority="42" dxfId="155" operator="equal" stopIfTrue="1">
      <formula>"СЕС - РА"</formula>
    </cfRule>
    <cfRule type="cellIs" priority="43" dxfId="154" operator="equal" stopIfTrue="1">
      <formula>"СЕС - ДЕС"</formula>
    </cfRule>
    <cfRule type="cellIs" priority="44" dxfId="153" operator="equal" stopIfTrue="1">
      <formula>"СЕС - КСФ"</formula>
    </cfRule>
  </conditionalFormatting>
  <conditionalFormatting sqref="I9:J9">
    <cfRule type="cellIs" priority="35" dxfId="158" operator="between" stopIfTrue="1">
      <formula>1000000000000</formula>
      <formula>9999999999999990</formula>
    </cfRule>
    <cfRule type="cellIs" priority="36" dxfId="159" operator="between" stopIfTrue="1">
      <formula>10000000000</formula>
      <formula>999999999999</formula>
    </cfRule>
    <cfRule type="cellIs" priority="37" dxfId="160" operator="between" stopIfTrue="1">
      <formula>1000000</formula>
      <formula>99999999</formula>
    </cfRule>
    <cfRule type="cellIs" priority="38" dxfId="165" operator="between" stopIfTrue="1">
      <formula>100</formula>
      <formula>9900</formula>
    </cfRule>
  </conditionalFormatting>
  <conditionalFormatting sqref="G171">
    <cfRule type="cellIs" priority="32" dxfId="33" operator="greaterThan" stopIfTrue="1">
      <formula>$G$25</formula>
    </cfRule>
  </conditionalFormatting>
  <conditionalFormatting sqref="J171">
    <cfRule type="cellIs" priority="31" dxfId="33" operator="greaterThan" stopIfTrue="1">
      <formula>$J$25</formula>
    </cfRule>
  </conditionalFormatting>
  <conditionalFormatting sqref="F619">
    <cfRule type="cellIs" priority="30" dxfId="163" operator="equal" stopIfTrue="1">
      <formula>0</formula>
    </cfRule>
  </conditionalFormatting>
  <conditionalFormatting sqref="E621">
    <cfRule type="cellIs" priority="25" dxfId="153" operator="equal" stopIfTrue="1">
      <formula>98</formula>
    </cfRule>
    <cfRule type="cellIs" priority="26" dxfId="154" operator="equal" stopIfTrue="1">
      <formula>96</formula>
    </cfRule>
    <cfRule type="cellIs" priority="27" dxfId="155" operator="equal" stopIfTrue="1">
      <formula>42</formula>
    </cfRule>
    <cfRule type="cellIs" priority="28" dxfId="156" operator="equal" stopIfTrue="1">
      <formula>97</formula>
    </cfRule>
    <cfRule type="cellIs" priority="29" dxfId="157" operator="equal" stopIfTrue="1">
      <formula>33</formula>
    </cfRule>
  </conditionalFormatting>
  <conditionalFormatting sqref="F621">
    <cfRule type="cellIs" priority="20" dxfId="157" operator="equal" stopIfTrue="1">
      <formula>"ЧУЖДИ СРЕДСТВА"</formula>
    </cfRule>
    <cfRule type="cellIs" priority="21" dxfId="156" operator="equal" stopIfTrue="1">
      <formula>"СЕС - ДМП"</formula>
    </cfRule>
    <cfRule type="cellIs" priority="22" dxfId="155" operator="equal" stopIfTrue="1">
      <formula>"СЕС - РА"</formula>
    </cfRule>
    <cfRule type="cellIs" priority="23" dxfId="154" operator="equal" stopIfTrue="1">
      <formula>"СЕС - ДЕС"</formula>
    </cfRule>
    <cfRule type="cellIs" priority="24" dxfId="153" operator="equal" stopIfTrue="1">
      <formula>"СЕС - КСФ"</formula>
    </cfRule>
  </conditionalFormatting>
  <conditionalFormatting sqref="D628">
    <cfRule type="cellIs" priority="19" dxfId="0" operator="notEqual" stopIfTrue="1">
      <formula>"ИЗБЕРЕТЕ ДЕЙНОСТ"</formula>
    </cfRule>
  </conditionalFormatting>
  <conditionalFormatting sqref="D746">
    <cfRule type="cellIs" priority="18" dxfId="166" operator="equal" stopIfTrue="1">
      <formula>0</formula>
    </cfRule>
  </conditionalFormatting>
  <conditionalFormatting sqref="C628">
    <cfRule type="cellIs" priority="17" dxfId="0" operator="notEqual" stopIfTrue="1">
      <formula>0</formula>
    </cfRule>
  </conditionalFormatting>
  <conditionalFormatting sqref="C626">
    <cfRule type="cellIs" priority="16" dxfId="0" operator="notEqual" stopIfTrue="1">
      <formula>0</formula>
    </cfRule>
  </conditionalFormatting>
  <conditionalFormatting sqref="F757">
    <cfRule type="cellIs" priority="15" dxfId="163" operator="equal" stopIfTrue="1">
      <formula>0</formula>
    </cfRule>
  </conditionalFormatting>
  <conditionalFormatting sqref="E759">
    <cfRule type="cellIs" priority="10" dxfId="153" operator="equal" stopIfTrue="1">
      <formula>98</formula>
    </cfRule>
    <cfRule type="cellIs" priority="11" dxfId="154" operator="equal" stopIfTrue="1">
      <formula>96</formula>
    </cfRule>
    <cfRule type="cellIs" priority="12" dxfId="155" operator="equal" stopIfTrue="1">
      <formula>42</formula>
    </cfRule>
    <cfRule type="cellIs" priority="13" dxfId="156" operator="equal" stopIfTrue="1">
      <formula>97</formula>
    </cfRule>
    <cfRule type="cellIs" priority="14" dxfId="157" operator="equal" stopIfTrue="1">
      <formula>33</formula>
    </cfRule>
  </conditionalFormatting>
  <conditionalFormatting sqref="F759">
    <cfRule type="cellIs" priority="5" dxfId="157" operator="equal" stopIfTrue="1">
      <formula>"ЧУЖДИ СРЕДСТВА"</formula>
    </cfRule>
    <cfRule type="cellIs" priority="6" dxfId="156" operator="equal" stopIfTrue="1">
      <formula>"СЕС - ДМП"</formula>
    </cfRule>
    <cfRule type="cellIs" priority="7" dxfId="155" operator="equal" stopIfTrue="1">
      <formula>"СЕС - РА"</formula>
    </cfRule>
    <cfRule type="cellIs" priority="8" dxfId="154" operator="equal" stopIfTrue="1">
      <formula>"СЕС - ДЕС"</formula>
    </cfRule>
    <cfRule type="cellIs" priority="9" dxfId="153" operator="equal" stopIfTrue="1">
      <formula>"СЕС - КСФ"</formula>
    </cfRule>
  </conditionalFormatting>
  <conditionalFormatting sqref="D766">
    <cfRule type="cellIs" priority="4" dxfId="0" operator="notEqual" stopIfTrue="1">
      <formula>"ИЗБЕРЕТЕ ДЕЙНОСТ"</formula>
    </cfRule>
  </conditionalFormatting>
  <conditionalFormatting sqref="D884">
    <cfRule type="cellIs" priority="3" dxfId="166" operator="equal" stopIfTrue="1">
      <formula>0</formula>
    </cfRule>
  </conditionalFormatting>
  <conditionalFormatting sqref="C766">
    <cfRule type="cellIs" priority="2" dxfId="0" operator="notEqual" stopIfTrue="1">
      <formula>0</formula>
    </cfRule>
  </conditionalFormatting>
  <conditionalFormatting sqref="C76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 F772:K776 F815:K820 F805:K807 F787:K803 F769:K770 F827:K829 F778:K785 F871:K874 F867:K869 F859:K865 F855:K857 F848:K853 F841:K846 F880:K880 F831:K839 F809:K812 F822:K825 F876:K878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 E768:E884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 F813:K813 F826:K826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 D764">
      <formula1>OP_LIST</formula1>
    </dataValidation>
    <dataValidation type="list" allowBlank="1" showInputMessage="1" showErrorMessage="1" promptTitle="ВЪВЕДЕТЕ ДЕЙНОСТ" sqref="D628 D76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6">
        <f>$B$9</f>
        <v>0</v>
      </c>
      <c r="J16" s="1807"/>
      <c r="K16" s="1808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5">
        <f>$B$12</f>
        <v>0</v>
      </c>
      <c r="J19" s="1866"/>
      <c r="K19" s="1867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50" t="s">
        <v>2046</v>
      </c>
      <c r="M23" s="1851"/>
      <c r="N23" s="1851"/>
      <c r="O23" s="1852"/>
      <c r="P23" s="1859" t="s">
        <v>2047</v>
      </c>
      <c r="Q23" s="1860"/>
      <c r="R23" s="1860"/>
      <c r="S23" s="186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9" t="s">
        <v>753</v>
      </c>
      <c r="K30" s="18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5" t="s">
        <v>756</v>
      </c>
      <c r="K33" s="18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7" t="s">
        <v>195</v>
      </c>
      <c r="K39" s="18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3" t="s">
        <v>200</v>
      </c>
      <c r="K47" s="1834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5" t="s">
        <v>201</v>
      </c>
      <c r="K48" s="18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9" t="s">
        <v>275</v>
      </c>
      <c r="K66" s="183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9" t="s">
        <v>731</v>
      </c>
      <c r="K70" s="183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9" t="s">
        <v>220</v>
      </c>
      <c r="K76" s="183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9" t="s">
        <v>222</v>
      </c>
      <c r="K79" s="1830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1" t="s">
        <v>223</v>
      </c>
      <c r="K80" s="1832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1" t="s">
        <v>224</v>
      </c>
      <c r="K81" s="1832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1" t="s">
        <v>1677</v>
      </c>
      <c r="K82" s="1832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9" t="s">
        <v>225</v>
      </c>
      <c r="K83" s="183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9" t="s">
        <v>237</v>
      </c>
      <c r="K99" s="1830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9" t="s">
        <v>238</v>
      </c>
      <c r="K100" s="1830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9" t="s">
        <v>239</v>
      </c>
      <c r="K101" s="1830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9" t="s">
        <v>240</v>
      </c>
      <c r="K102" s="183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9" t="s">
        <v>1678</v>
      </c>
      <c r="K109" s="183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9" t="s">
        <v>1675</v>
      </c>
      <c r="K113" s="1830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9" t="s">
        <v>1676</v>
      </c>
      <c r="K114" s="1830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1" t="s">
        <v>250</v>
      </c>
      <c r="K115" s="1832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9" t="s">
        <v>276</v>
      </c>
      <c r="K116" s="183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7" t="s">
        <v>251</v>
      </c>
      <c r="K119" s="1828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7" t="s">
        <v>252</v>
      </c>
      <c r="K120" s="182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7" t="s">
        <v>632</v>
      </c>
      <c r="K128" s="182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7" t="s">
        <v>694</v>
      </c>
      <c r="K131" s="1828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9" t="s">
        <v>695</v>
      </c>
      <c r="K132" s="183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2" t="s">
        <v>925</v>
      </c>
      <c r="K137" s="1823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4" t="s">
        <v>703</v>
      </c>
      <c r="K141" s="1825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4" t="s">
        <v>703</v>
      </c>
      <c r="K142" s="1825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63" operator="equal" stopIfTrue="1">
      <formula>0</formula>
    </cfRule>
  </conditionalFormatting>
  <conditionalFormatting sqref="L21">
    <cfRule type="cellIs" priority="18" dxfId="153" operator="equal" stopIfTrue="1">
      <formula>98</formula>
    </cfRule>
    <cfRule type="cellIs" priority="19" dxfId="154" operator="equal" stopIfTrue="1">
      <formula>96</formula>
    </cfRule>
    <cfRule type="cellIs" priority="20" dxfId="155" operator="equal" stopIfTrue="1">
      <formula>42</formula>
    </cfRule>
    <cfRule type="cellIs" priority="21" dxfId="156" operator="equal" stopIfTrue="1">
      <formula>97</formula>
    </cfRule>
    <cfRule type="cellIs" priority="22" dxfId="157" operator="equal" stopIfTrue="1">
      <formula>33</formula>
    </cfRule>
  </conditionalFormatting>
  <conditionalFormatting sqref="M21">
    <cfRule type="cellIs" priority="13" dxfId="157" operator="equal" stopIfTrue="1">
      <formula>"ЧУЖДИ СРЕДСТВА"</formula>
    </cfRule>
    <cfRule type="cellIs" priority="14" dxfId="156" operator="equal" stopIfTrue="1">
      <formula>"СЕС - ДМП"</formula>
    </cfRule>
    <cfRule type="cellIs" priority="15" dxfId="155" operator="equal" stopIfTrue="1">
      <formula>"СЕС - РА"</formula>
    </cfRule>
    <cfRule type="cellIs" priority="16" dxfId="154" operator="equal" stopIfTrue="1">
      <formula>"СЕС - ДЕС"</formula>
    </cfRule>
    <cfRule type="cellIs" priority="17" dxfId="153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6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2013-12-30T07:01:00Z</cp:lastPrinted>
  <dcterms:created xsi:type="dcterms:W3CDTF">1997-12-10T11:54:07Z</dcterms:created>
  <dcterms:modified xsi:type="dcterms:W3CDTF">2018-08-09T11:31:10Z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