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<sst xmlns="http://schemas.openxmlformats.org/spreadsheetml/2006/main" count="2732" uniqueCount="2082">
  <si>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</si>
  <si>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</si>
  <si>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</si>
  <si>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</si>
  <si>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</si>
  <si>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</si>
  <si>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</si>
  <si>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</si>
  <si>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</si>
  <si>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</si>
  <si>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</si>
  <si>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</si>
  <si>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</si>
  <si>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</si>
  <si>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</si>
  <si>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</si>
  <si>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</si>
  <si>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</si>
  <si>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</si>
  <si>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</si>
  <si>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</si>
  <si>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</si>
  <si>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</si>
  <si>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</si>
  <si>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</si>
  <si>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</si>
  <si>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</si>
  <si>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</si>
  <si>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</si>
  <si>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</si>
  <si>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</si>
  <si>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</si>
  <si>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</si>
  <si>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</si>
  <si>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</si>
  <si>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</si>
  <si>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</si>
  <si>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</si>
  <si>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</si>
  <si>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</si>
  <si>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</si>
  <si>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</si>
  <si>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</si>
  <si>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</si>
  <si>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</si>
  <si>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</si>
  <si>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</si>
  <si>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</si>
  <si>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</si>
  <si>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</si>
  <si>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</si>
  <si>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</si>
  <si>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</si>
  <si>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</si>
  <si>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</si>
  <si>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</si>
  <si>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</si>
  <si>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</si>
  <si>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</si>
  <si>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</si>
  <si>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</si>
  <si>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</si>
  <si>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</si>
  <si>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</si>
  <si>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</si>
  <si>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</si>
  <si>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</si>
  <si>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</si>
  <si>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</si>
  <si>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</si>
  <si>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</si>
  <si>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</si>
  <si>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</si>
  <si>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</si>
  <si>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</si>
  <si>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</si>
  <si>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</si>
  <si>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</si>
  <si>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</si>
  <si>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</si>
  <si>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</si>
  <si>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</si>
  <si>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</si>
  <si>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</si>
  <si>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</si>
  <si>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</si>
  <si>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</si>
  <si>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</si>
  <si>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</si>
  <si>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</si>
  <si>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</si>
  <si>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</si>
  <si>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</si>
  <si>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</si>
  <si>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</si>
  <si>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</si>
  <si>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</si>
  <si>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</si>
  <si>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</si>
  <si>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</si>
  <si>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</si>
  <si>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</si>
  <si>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</si>
  <si>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</si>
  <si>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</si>
  <si>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</si>
  <si>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</si>
  <si>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</si>
  <si>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</si>
  <si>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</si>
  <si>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</si>
  <si>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</si>
  <si>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</si>
  <si>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</si>
  <si>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</si>
  <si>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</si>
  <si>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</si>
  <si>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</si>
  <si>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</si>
  <si>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</si>
  <si>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</si>
  <si>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</si>
  <si>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</si>
  <si>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</si>
  <si>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</si>
  <si>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</si>
  <si>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</si>
  <si>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</si>
  <si>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</si>
  <si>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</si>
  <si>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</si>
  <si>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</si>
  <si>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</si>
  <si>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</si>
  <si>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</si>
  <si>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</si>
  <si>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</si>
  <si>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</si>
  <si>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</si>
  <si>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</si>
  <si>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</si>
  <si>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</si>
  <si>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</si>
  <si>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</si>
  <si>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</si>
  <si>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</si>
  <si>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</si>
  <si>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</si>
  <si>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</si>
  <si>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</si>
  <si>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</si>
  <si>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</si>
  <si>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</si>
  <si>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</si>
  <si>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</si>
  <si>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</si>
  <si>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</si>
  <si>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</si>
  <si>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</si>
  <si>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</si>
  <si>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</si>
  <si>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</si>
  <si>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</si>
  <si>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</si>
  <si>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</si>
  <si>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</si>
  <si>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</si>
  <si>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</si>
  <si>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</si>
  <si>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</si>
  <si>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</si>
  <si>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</si>
  <si>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</si>
  <si>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</si>
  <si>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</si>
  <si>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</si>
  <si>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</si>
  <si>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</si>
  <si>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</si>
  <si>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</si>
  <si>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</si>
  <si>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</si>
  <si>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</si>
  <si>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</si>
  <si>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</si>
  <si>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</si>
  <si>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</si>
  <si>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</si>
  <si>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</si>
  <si>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</si>
  <si>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</si>
  <si>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</si>
  <si>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</si>
  <si>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</si>
  <si>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</si>
  <si>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</si>
  <si>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</si>
  <si>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</si>
  <si>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</si>
  <si>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</si>
  <si>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</si>
  <si>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</si>
  <si>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</si>
  <si>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</si>
  <si>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</si>
  <si>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</si>
  <si>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</si>
  <si>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</si>
  <si>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</si>
  <si>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</si>
  <si>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</si>
  <si>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</si>
  <si>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</si>
  <si>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</si>
  <si>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</si>
  <si>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</si>
  <si>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</si>
  <si>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</si>
  <si>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</si>
  <si>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</si>
  <si>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</si>
  <si>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</si>
  <si>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</si>
  <si>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</si>
  <si>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</si>
  <si>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</si>
  <si>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</si>
  <si>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</si>
  <si>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</si>
  <si>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</si>
  <si>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</si>
  <si>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</si>
  <si>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</si>
  <si>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</si>
  <si>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</si>
  <si>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</si>
  <si>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</si>
  <si>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</si>
  <si>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</si>
  <si>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</si>
  <si>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</si>
  <si>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</si>
  <si>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</si>
  <si>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</si>
  <si>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</si>
  <si>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</si>
  <si>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</si>
  <si>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</si>
  <si>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</si>
  <si>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</si>
  <si>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</si>
  <si>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</si>
  <si>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</si>
  <si>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</si>
  <si>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</si>
  <si>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</si>
  <si>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</si>
  <si>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</si>
  <si>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</si>
  <si>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</si>
  <si>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</si>
  <si>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</si>
  <si>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</si>
  <si>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</si>
  <si>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</si>
  <si>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</si>
  <si>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</si>
  <si>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</si>
  <si>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</si>
  <si>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</si>
  <si>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</si>
  <si>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</si>
  <si>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</si>
  <si>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</si>
  <si>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</si>
  <si>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</si>
  <si>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</si>
  <si>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</si>
  <si>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</si>
  <si>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</si>
  <si>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</si>
  <si>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</si>
  <si>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</si>
  <si>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</si>
  <si>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</si>
  <si>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</si>
  <si>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</si>
  <si>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</si>
  <si>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</si>
  <si>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</si>
  <si>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</si>
  <si>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</si>
  <si>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</si>
  <si>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</si>
  <si>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</si>
  <si>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</si>
  <si>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</si>
  <si>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</si>
  <si>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</si>
  <si>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</si>
  <si>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</si>
  <si>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</si>
  <si>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</si>
  <si>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</si>
  <si>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</si>
  <si>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</si>
  <si>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</si>
  <si>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</si>
  <si>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</si>
  <si>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</si>
  <si>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</si>
  <si>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</si>
  <si>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</si>
  <si>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</si>
  <si>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</si>
  <si>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</si>
  <si>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</si>
  <si>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</si>
  <si>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</si>
  <si>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</si>
  <si>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</si>
  <si>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</si>
  <si>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</si>
  <si>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</si>
  <si>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</si>
  <si>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</si>
  <si>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</si>
  <si>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</si>
  <si>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</si>
  <si>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</si>
  <si>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</si>
  <si>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</si>
  <si>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</si>
  <si>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</si>
  <si>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</si>
  <si>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</si>
  <si>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</si>
  <si>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</si>
  <si>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</si>
  <si>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</si>
  <si>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</si>
  <si>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</si>
  <si>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</si>
  <si>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</si>
  <si>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</si>
  <si>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</si>
  <si>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</si>
  <si>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</si>
  <si>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</si>
  <si>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</si>
  <si>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</si>
  <si>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</si>
  <si>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</si>
  <si>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</si>
  <si>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</si>
  <si>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</si>
  <si>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</si>
  <si>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</si>
  <si>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</si>
  <si>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</si>
  <si>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</si>
  <si>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</si>
  <si>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</si>
  <si>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</si>
  <si>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</si>
  <si>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</si>
  <si>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</si>
  <si>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</si>
  <si>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</si>
  <si>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</si>
  <si>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</si>
  <si>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</si>
  <si>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</si>
  <si>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</si>
  <si>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</si>
  <si>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</si>
  <si>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</si>
  <si>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</si>
  <si>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</si>
  <si>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</si>
  <si>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</si>
  <si>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</si>
  <si>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</si>
  <si>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</si>
  <si>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</si>
  <si>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</si>
  <si>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</si>
  <si>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</si>
  <si>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</si>
  <si>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</si>
  <si>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</si>
  <si>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</si>
  <si>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</si>
  <si>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</si>
  <si>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</si>
  <si>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</si>
  <si>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</si>
  <si>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</si>
  <si>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</si>
  <si>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</si>
  <si>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</si>
  <si>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</si>
  <si>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</si>
  <si>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</si>
  <si>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</si>
  <si>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</si>
  <si>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</si>
  <si>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</si>
  <si>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</si>
  <si>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</si>
  <si>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</si>
  <si>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</si>
  <si>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</si>
  <si>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</si>
  <si>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</si>
  <si>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</si>
  <si>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</si>
  <si>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</si>
  <si>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</si>
  <si>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</si>
  <si>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</si>
  <si>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</si>
  <si>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</si>
  <si>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</si>
  <si>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</si>
  <si>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</si>
  <si>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</si>
  <si>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</si>
  <si>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</si>
  <si>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</si>
  <si>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</si>
  <si>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</si>
  <si>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</si>
  <si>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</si>
  <si>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</si>
  <si>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</si>
  <si>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</si>
  <si>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</si>
  <si>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</si>
  <si>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</si>
  <si>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</si>
  <si>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</si>
  <si>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</si>
  <si>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</si>
  <si>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</si>
  <si>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</si>
  <si>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</si>
  <si>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</si>
  <si>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</si>
  <si>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</si>
  <si>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</si>
  <si>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</si>
  <si>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</si>
  <si>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</si>
  <si>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</si>
  <si>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</si>
  <si>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</si>
  <si>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</si>
  <si>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</si>
  <si>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</si>
  <si>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</si>
  <si>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</si>
  <si>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</si>
  <si>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</si>
  <si>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</si>
  <si>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</si>
  <si>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</si>
  <si>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</si>
  <si>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</si>
  <si>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</si>
  <si>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</si>
  <si>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</si>
  <si>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</si>
  <si>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</si>
  <si>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</si>
  <si>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</si>
  <si>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</si>
  <si>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</si>
  <si>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</si>
  <si>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</si>
  <si>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</si>
  <si>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</si>
  <si>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</si>
  <si>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</si>
  <si>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</si>
  <si>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</si>
  <si>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</si>
  <si>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</si>
  <si>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</si>
  <si>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</si>
  <si>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</si>
  <si>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</si>
  <si>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</si>
  <si>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</si>
  <si>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</si>
  <si>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</si>
  <si>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</si>
  <si>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</si>
  <si>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</si>
  <si>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</si>
  <si>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</si>
  <si>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</si>
  <si>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</si>
  <si>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</si>
  <si>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</si>
  <si>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</si>
  <si>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</si>
  <si>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</si>
  <si>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</si>
  <si>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</si>
  <si>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</si>
  <si>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</si>
  <si>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</si>
  <si>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</si>
  <si>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</si>
  <si>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</si>
  <si>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</si>
  <si>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</si>
  <si>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</si>
  <si>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</si>
  <si>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</si>
  <si>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</si>
  <si>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</si>
  <si>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</si>
  <si>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</si>
  <si>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</si>
  <si>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</si>
  <si>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</si>
  <si>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</si>
  <si>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</si>
  <si>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</si>
  <si>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</si>
  <si>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</si>
  <si>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</si>
  <si>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</si>
  <si>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</si>
  <si>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</si>
  <si>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</si>
  <si>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</si>
  <si>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</si>
  <si>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</si>
  <si>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</si>
  <si>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</si>
  <si>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</si>
  <si>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</si>
  <si>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</si>
  <si>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</si>
  <si>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</si>
  <si>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</si>
  <si>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</si>
  <si>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</si>
  <si>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</si>
  <si>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</si>
  <si>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</si>
  <si>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</si>
  <si>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</si>
  <si>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</si>
  <si>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</si>
  <si>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</si>
  <si>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</si>
  <si>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</si>
  <si>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</si>
  <si>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</si>
  <si>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</si>
  <si>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</si>
  <si>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</si>
  <si>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</si>
  <si>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</si>
  <si>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</si>
  <si>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</si>
  <si>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</si>
  <si>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</si>
  <si>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</si>
  <si>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</si>
  <si>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</si>
  <si>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</si>
  <si>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</si>
  <si>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</si>
  <si>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</si>
  <si>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</si>
  <si>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</si>
  <si>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</si>
  <si>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</si>
  <si>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</si>
  <si>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</si>
  <si>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</si>
  <si>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</si>
  <si>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</si>
  <si>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</si>
  <si>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</si>
  <si>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</si>
  <si>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</si>
  <si>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</si>
  <si>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</si>
  <si>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</si>
  <si>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</si>
  <si>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</si>
  <si>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</si>
  <si>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</si>
  <si>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</si>
  <si>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</si>
  <si>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</si>
  <si>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</si>
  <si>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</si>
  <si>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</si>
  <si>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</si>
  <si>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</si>
  <si>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</si>
  <si>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</si>
  <si>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</si>
  <si>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</si>
  <si>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</si>
  <si>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</si>
  <si>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</si>
  <si>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</si>
  <si>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</si>
  <si>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</si>
  <si>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</si>
  <si>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</si>
  <si>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</si>
  <si>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</si>
  <si>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</si>
  <si>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</si>
  <si>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</si>
  <si>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</si>
  <si>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</si>
  <si>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</si>
  <si>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</si>
  <si>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</si>
  <si>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</si>
  <si>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</si>
  <si>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</si>
  <si>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</si>
  <si>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</si>
  <si>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</si>
  <si>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</si>
  <si>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</si>
  <si>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</si>
  <si>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</si>
  <si>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</si>
  <si>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</si>
  <si>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</si>
  <si>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</si>
  <si>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</si>
  <si>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</si>
  <si>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</si>
  <si>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</si>
  <si>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</si>
  <si>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</si>
  <si>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</si>
  <si>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</si>
  <si>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</si>
  <si>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</si>
  <si>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</si>
  <si>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</si>
  <si>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</si>
  <si>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</si>
  <si>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</si>
  <si>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</si>
  <si>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</si>
  <si>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</si>
  <si>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</si>
  <si>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</si>
  <si>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</si>
  <si>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</si>
  <si>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</si>
  <si>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</si>
  <si>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</si>
  <si>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</si>
  <si>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</si>
  <si>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</si>
  <si>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</si>
  <si>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</si>
  <si>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</si>
  <si>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</si>
  <si>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</si>
  <si>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</si>
  <si>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</si>
  <si>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</si>
  <si>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</si>
  <si>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</si>
  <si>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</si>
  <si>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</si>
  <si>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</si>
  <si>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</si>
  <si>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</si>
  <si>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</si>
  <si>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</si>
  <si>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</si>
  <si>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</si>
  <si>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</si>
  <si>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</si>
  <si>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</si>
  <si>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</si>
  <si>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</si>
  <si>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</si>
  <si>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</si>
  <si>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</si>
  <si>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</si>
  <si>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</si>
  <si>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</si>
  <si>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</si>
  <si>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</si>
  <si>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</si>
  <si>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</si>
  <si>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</si>
  <si>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</si>
  <si>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</si>
  <si>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</si>
  <si>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</si>
  <si>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</si>
  <si>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</si>
  <si>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</si>
  <si>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</si>
  <si>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</si>
  <si>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</si>
  <si>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</si>
  <si>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</si>
  <si>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</si>
  <si>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</si>
  <si>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</si>
  <si>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</si>
  <si>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</si>
  <si>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</si>
  <si>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</si>
  <si>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</si>
  <si>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</si>
  <si>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</si>
  <si>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</si>
  <si>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</si>
  <si>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</si>
  <si>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</si>
  <si>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</si>
  <si>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</si>
  <si>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</si>
  <si>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</si>
  <si>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</si>
  <si>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</si>
  <si>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</si>
  <si>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</si>
  <si>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</si>
  <si>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</si>
  <si>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</si>
  <si>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</si>
  <si>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</si>
  <si>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</si>
  <si>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</si>
  <si>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</si>
  <si>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</si>
  <si>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</si>
  <si>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</si>
  <si>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</si>
  <si>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</si>
  <si>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</si>
  <si>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</si>
  <si>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</si>
  <si>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</si>
  <si>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</si>
  <si>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</si>
  <si>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</si>
  <si>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</si>
  <si>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</si>
  <si>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</si>
  <si>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</si>
  <si>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</si>
  <si>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</si>
  <si>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</si>
  <si>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</si>
  <si>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</si>
  <si>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</si>
  <si>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</si>
  <si>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</si>
  <si>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</si>
  <si>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</si>
  <si>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</si>
  <si>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</si>
  <si>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</si>
  <si>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</si>
  <si>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</si>
  <si>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</si>
  <si>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</si>
  <si>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</si>
  <si>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</si>
  <si>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</si>
  <si>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</si>
  <si>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</si>
  <si>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</si>
  <si>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</si>
  <si>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</si>
  <si>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</si>
  <si>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</si>
  <si>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</si>
  <si>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</si>
  <si>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</si>
  <si>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</si>
  <si>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</si>
  <si>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</si>
  <si>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</si>
  <si>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</si>
  <si>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</si>
  <si>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</si>
  <si>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</si>
  <si>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</si>
  <si>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</si>
  <si>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</si>
  <si>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</si>
  <si>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</si>
  <si>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</si>
  <si>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</si>
  <si>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</si>
  <si>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</si>
  <si>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</si>
  <si>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</si>
  <si>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</si>
  <si>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</si>
  <si>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</si>
  <si>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</si>
  <si>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</si>
  <si>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</si>
  <si>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</si>
  <si>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</si>
  <si>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</si>
  <si>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</si>
  <si>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</si>
  <si>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</si>
  <si>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</si>
  <si>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</si>
  <si>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</si>
  <si>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</si>
  <si>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</si>
  <si>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</si>
  <si>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</si>
  <si>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</si>
  <si>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</si>
  <si>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</si>
  <si>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</si>
  <si>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</si>
  <si>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</si>
  <si>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</si>
  <si>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</si>
  <si>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</si>
  <si>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</si>
  <si>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</si>
  <si>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</si>
  <si>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</si>
  <si>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</si>
  <si>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</si>
  <si>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</si>
  <si>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</si>
  <si>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</si>
  <si>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</si>
  <si>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</si>
  <si>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</si>
  <si>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</si>
  <si>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</si>
  <si>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</si>
  <si>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</si>
  <si>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</si>
  <si>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</si>
  <si>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</si>
  <si>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</si>
  <si>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</si>
  <si>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</si>
  <si>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</si>
  <si>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</si>
  <si>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</si>
  <si>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</si>
  <si>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</si>
  <si>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</si>
  <si>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</si>
  <si>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</si>
  <si>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</si>
  <si>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</si>
  <si>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</si>
  <si>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</si>
  <si>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</si>
  <si>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</si>
  <si>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</si>
  <si>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</si>
  <si>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</si>
  <si>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</si>
  <si>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</si>
  <si>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</si>
  <si>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</si>
  <si>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</si>
  <si>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</si>
  <si>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</si>
  <si>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</si>
  <si>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</si>
  <si>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</si>
  <si>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</si>
  <si>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</si>
  <si>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</si>
  <si>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</si>
  <si>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</si>
  <si>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</si>
  <si>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</si>
  <si>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</si>
  <si>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</si>
  <si>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</si>
  <si>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</si>
  <si>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</si>
  <si>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</si>
  <si>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</si>
  <si>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</si>
  <si>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</si>
  <si>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</si>
  <si>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</si>
  <si>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</si>
  <si>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</si>
  <si>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</si>
  <si>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</si>
  <si>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</si>
  <si>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</si>
  <si>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</si>
  <si>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</si>
  <si>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</si>
  <si>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</si>
  <si>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</si>
  <si>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</si>
  <si>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</si>
  <si>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</si>
  <si>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</si>
  <si>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</si>
  <si>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</si>
  <si>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</si>
  <si>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</si>
  <si>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</si>
  <si>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</si>
  <si>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</si>
  <si>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</si>
  <si>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</si>
  <si>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</si>
  <si>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</si>
  <si>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</si>
  <si>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</si>
  <si>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</si>
  <si>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</si>
  <si>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</si>
  <si>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</si>
  <si>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</si>
  <si>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</si>
  <si>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</si>
  <si>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</si>
  <si>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</si>
  <si>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</si>
  <si>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</si>
  <si>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</si>
  <si>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</si>
  <si>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</si>
  <si>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</si>
  <si>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</si>
  <si>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</si>
  <si>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</si>
  <si>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</si>
  <si>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</si>
  <si>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</si>
  <si>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</si>
  <si>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</si>
  <si>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</si>
  <si>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</si>
  <si>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</si>
  <si>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</si>
  <si>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</si>
  <si>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</si>
  <si>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</si>
  <si>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</si>
  <si>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</si>
  <si>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</si>
  <si>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</si>
  <si>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</si>
  <si>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</si>
  <si>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</si>
  <si>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</si>
  <si>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</si>
  <si>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</si>
  <si>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</si>
  <si>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</si>
  <si>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</si>
  <si>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</si>
  <si>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</si>
  <si>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</si>
  <si>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</si>
  <si>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</si>
  <si>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</si>
  <si>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</si>
  <si>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</si>
  <si>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</si>
  <si>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</si>
  <si>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</si>
  <si>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</si>
  <si>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</si>
  <si>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</si>
  <si>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</si>
  <si>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</si>
  <si>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</si>
  <si>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</si>
  <si>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</si>
  <si>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</si>
  <si>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</si>
  <si>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</si>
  <si>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</si>
  <si>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</si>
  <si>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</si>
  <si>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</si>
  <si>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</si>
  <si>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</si>
  <si>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</si>
  <si>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</si>
  <si>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</si>
  <si>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</si>
  <si>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</si>
  <si>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</si>
  <si>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</si>
  <si>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</si>
  <si>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</si>
  <si>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</si>
  <si>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</si>
  <si>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</si>
  <si>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</si>
  <si>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</si>
  <si>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</si>
  <si>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</si>
  <si>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</si>
  <si>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</si>
  <si>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</si>
  <si>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</si>
  <si>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</si>
  <si>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</si>
  <si>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</si>
  <si>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</si>
  <si>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</si>
  <si>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</si>
  <si>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</si>
  <si>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</si>
  <si>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</si>
  <si>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</si>
  <si>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</si>
  <si>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</si>
  <si>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</si>
  <si>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</si>
  <si>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</si>
  <si>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</si>
  <si>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</si>
  <si>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</si>
  <si>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</si>
  <si>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</si>
  <si>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</si>
  <si>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</si>
  <si>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</si>
  <si>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</si>
  <si>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</si>
  <si>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</si>
  <si>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</si>
  <si>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</si>
  <si>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</si>
  <si>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</si>
  <si>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</si>
  <si>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</si>
  <si>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</si>
  <si>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</si>
  <si>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</si>
  <si>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</si>
  <si>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</si>
  <si>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</si>
  <si>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</si>
  <si>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</si>
  <si>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</si>
  <si>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</si>
  <si>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</si>
  <si>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</si>
  <si>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</si>
  <si>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</si>
  <si>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</si>
  <si>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</si>
  <si>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</si>
  <si>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</si>
  <si>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</si>
  <si>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</si>
  <si>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</si>
  <si>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</si>
  <si>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</si>
  <si>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</si>
  <si>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</si>
  <si>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</si>
  <si>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</si>
  <si>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</si>
  <si>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</si>
  <si>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</si>
  <si>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</si>
  <si>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</si>
  <si>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</si>
  <si>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</si>
  <si>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</si>
  <si>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</si>
  <si>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</si>
  <si>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</si>
  <si>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</si>
  <si>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</si>
  <si>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</si>
  <si>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</si>
  <si>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</si>
  <si>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</si>
  <si>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</si>
  <si>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</si>
  <si>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</si>
  <si>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</si>
  <si>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</si>
  <si>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</si>
  <si>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</si>
  <si>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</si>
  <si>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</si>
  <si>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</si>
  <si>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</si>
  <si>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</si>
  <si>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</si>
  <si>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</si>
  <si>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</si>
  <si>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</si>
  <si>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</si>
  <si>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</si>
  <si>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</si>
  <si>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</si>
  <si>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</si>
  <si>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</si>
  <si>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</si>
  <si>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</si>
  <si>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</si>
  <si>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</si>
  <si>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</si>
  <si>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</si>
  <si>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</si>
  <si>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</si>
  <si>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</si>
  <si>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</si>
  <si>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</si>
  <si>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</si>
  <si>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</si>
  <si>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</si>
  <si>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</si>
  <si>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</si>
  <si>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</si>
  <si>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</si>
  <si>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</si>
  <si>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</si>
  <si>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</si>
  <si>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</si>
  <si>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</si>
  <si>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</si>
  <si>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</si>
  <si>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</si>
  <si>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</si>
  <si>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</si>
  <si>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</si>
  <si>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</si>
  <si>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</si>
  <si>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</si>
  <si>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</si>
  <si>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</si>
  <si>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</si>
  <si>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</si>
  <si>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</si>
  <si>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</si>
  <si>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</si>
  <si>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</si>
  <si>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</si>
  <si>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</si>
  <si>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</si>
  <si>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</si>
  <si>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</si>
  <si>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</si>
  <si>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</si>
  <si>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</si>
  <si>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</si>
  <si>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</si>
  <si>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</si>
  <si>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</si>
  <si>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</si>
  <si>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</si>
  <si>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</si>
  <si>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</si>
  <si>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</si>
  <si>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</si>
  <si>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</si>
  <si>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</si>
  <si>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</si>
  <si>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</si>
  <si>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</si>
  <si>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</si>
  <si>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</si>
  <si>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</si>
  <si>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</si>
  <si>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</si>
  <si>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</si>
  <si>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</si>
  <si>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</si>
  <si>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</si>
  <si>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</si>
  <si>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</si>
  <si>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</si>
  <si>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</si>
  <si>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</si>
  <si>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</si>
  <si>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</si>
  <si>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</si>
  <si>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</si>
  <si>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</si>
  <si>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</si>
  <si>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</si>
  <si>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</si>
  <si>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</si>
  <si>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</si>
  <si>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</si>
  <si>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</si>
  <si>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</si>
  <si>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</si>
  <si>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</si>
  <si>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</si>
  <si>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</si>
  <si>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</si>
  <si>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</si>
  <si>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</si>
  <si>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</si>
  <si>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</si>
  <si>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</si>
  <si>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</si>
  <si>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</si>
  <si>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</si>
  <si>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</si>
  <si>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</si>
  <si>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</si>
  <si>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</si>
  <si>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</si>
  <si>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</si>
  <si>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</si>
  <si>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</si>
  <si>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</si>
  <si>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</si>
  <si>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</si>
  <si>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</si>
  <si>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</si>
  <si>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</si>
  <si>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</si>
  <si>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</si>
  <si>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</si>
  <si>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</si>
  <si>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</si>
  <si>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</si>
  <si>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</si>
  <si>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</si>
  <si>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</si>
  <si>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</si>
  <si>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</si>
  <si>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</si>
  <si>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</si>
  <si>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</si>
  <si>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</si>
  <si>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</si>
  <si>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</si>
  <si>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</si>
  <si>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</si>
  <si>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</si>
  <si>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</si>
  <si>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</si>
  <si>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</si>
  <si>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</si>
  <si>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</si>
  <si>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</si>
  <si>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</si>
  <si>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</si>
  <si>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</si>
  <si>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</si>
  <si>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</si>
  <si>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</si>
  <si>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</si>
  <si>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</si>
  <si>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</si>
  <si>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</si>
  <si>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</si>
  <si>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</si>
  <si>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</si>
  <si>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</si>
  <si>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</si>
  <si>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</si>
  <si>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</si>
  <si>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</si>
  <si>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</si>
  <si>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</si>
  <si>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</si>
  <si>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</si>
  <si>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</si>
  <si>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</si>
  <si>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</si>
  <si>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</si>
  <si>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</si>
  <si>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</si>
  <si>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</si>
  <si>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</si>
  <si>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</si>
  <si>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</si>
  <si>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</si>
  <si>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</si>
  <si>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</si>
  <si>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</si>
  <si>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</si>
  <si>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</si>
  <si>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</si>
  <si>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</si>
  <si>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</si>
  <si>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</si>
  <si>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</si>
  <si>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</si>
  <si>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</si>
  <si>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</si>
  <si>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</si>
  <si>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</si>
  <si>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</si>
  <si>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</si>
  <si>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</si>
  <si>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</si>
  <si>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</si>
  <si>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</si>
  <si>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</si>
  <si>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</si>
  <si>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</si>
  <si>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</si>
  <si>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</si>
  <si>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</si>
  <si>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</si>
  <si>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</si>
  <si>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</si>
  <si>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</si>
  <si>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</si>
  <si>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</si>
  <si>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</si>
  <si>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</si>
  <si>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</si>
  <si>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</si>
  <si>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</si>
  <si>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</si>
  <si>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</si>
  <si>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</si>
  <si>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</si>
  <si>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</si>
  <si>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</si>
  <si>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</si>
  <si>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</si>
  <si>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</si>
  <si>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</si>
  <si>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</si>
  <si>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</si>
  <si>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</si>
  <si>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</si>
  <si>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</si>
  <si>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</si>
  <si>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</si>
  <si>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</si>
  <si>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</si>
  <si>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</si>
  <si>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</si>
  <si>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</si>
  <si>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</si>
  <si>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</si>
  <si>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</si>
  <si>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</si>
  <si>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</si>
  <si>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</si>
  <si>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</si>
  <si>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</si>
  <si>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</si>
  <si>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</si>
  <si>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</si>
  <si>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</si>
  <si>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</si>
  <si>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</si>
  <si>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</si>
  <si>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</si>
  <si>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</si>
  <si>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</si>
  <si>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</si>
  <si>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</si>
  <si>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</si>
  <si>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</si>
  <si>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</si>
  <si>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</si>
  <si>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</si>
  <si>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</si>
  <si>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</si>
  <si>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</si>
  <si>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</si>
  <si>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</si>
  <si>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</si>
  <si>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</si>
  <si>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</si>
  <si>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</si>
  <si>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</si>
  <si>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</si>
  <si>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</si>
  <si>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</si>
  <si>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</si>
  <si>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</si>
  <si>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</si>
  <si>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</si>
  <si>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</si>
  <si>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</si>
  <si>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</si>
  <si>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</si>
  <si>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</si>
  <si>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</si>
  <si>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</si>
  <si>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</si>
  <si>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</si>
  <si>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</si>
  <si>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</si>
  <si>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</si>
  <si>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</si>
  <si>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</si>
  <si>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</si>
  <si>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</si>
  <si>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</si>
  <si>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</si>
  <si>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</si>
  <si>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</si>
  <si>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</si>
  <si>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</si>
  <si>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</si>
  <si>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</si>
  <si>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</si>
  <si>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</si>
  <si>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</si>
  <si>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</si>
  <si>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</si>
  <si>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</si>
  <si>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</si>
  <si>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</si>
  <si>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</si>
  <si>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</si>
  <si>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</si>
  <si>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</si>
  <si>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</si>
  <si>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</si>
  <si>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</si>
  <si>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</si>
  <si>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</si>
  <si>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</si>
  <si>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</si>
  <si>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</si>
  <si>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</si>
  <si>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</si>
  <si>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</si>
  <si>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</si>
  <si>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</si>
  <si>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</si>
  <si>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</si>
  <si>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</si>
  <si>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</si>
  <si>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</si>
  <si>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</si>
  <si>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</si>
  <si>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</si>
  <si>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</si>
  <si>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</si>
  <si>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</si>
  <si>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</si>
  <si>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</si>
  <si>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</si>
  <si>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</si>
  <si>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</si>
  <si>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</si>
  <si>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</si>
  <si>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</si>
  <si>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</si>
  <si>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</si>
  <si>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</si>
  <si>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</si>
  <si>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</si>
  <si>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</si>
  <si>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</si>
  <si>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</si>
  <si>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</si>
  <si>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</si>
  <si>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</si>
  <si>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</si>
  <si>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</si>
  <si>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</si>
  <si>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</si>
  <si>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</si>
  <si>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</si>
  <si>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</si>
  <si>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</si>
  <si>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</si>
  <si>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</si>
  <si>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</si>
  <si>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</si>
  <si>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</si>
  <si>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</si>
  <si>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</si>
  <si>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</si>
  <si>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</si>
  <si>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</si>
  <si>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</si>
  <si>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</si>
  <si>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</si>
  <si>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</si>
  <si>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</si>
  <si>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</si>
  <si>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</si>
  <si>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</si>
  <si>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</si>
  <si>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</si>
  <si>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</si>
  <si>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</si>
  <si>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</si>
  <si>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</si>
  <si>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</si>
  <si>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</si>
  <si>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</si>
  <si>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</si>
  <si>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</si>
  <si>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</si>
  <si>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</si>
  <si>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</si>
  <si>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</si>
  <si>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</si>
  <si>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</si>
  <si>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</si>
  <si>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</si>
  <si>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</si>
  <si>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</si>
  <si>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</si>
  <si>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</si>
  <si>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</si>
  <si>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</si>
  <si>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</si>
  <si>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</si>
  <si>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</si>
  <si>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</si>
  <si>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</si>
  <si>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</si>
  <si>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</si>
  <si>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</si>
  <si>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</si>
  <si>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</si>
  <si>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</si>
  <si>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</si>
  <si>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</si>
  <si>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</si>
  <si>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</si>
  <si>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</si>
  <si>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</si>
  <si>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</si>
  <si>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</si>
  <si>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</si>
  <si>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</si>
  <si>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</si>
  <si>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</si>
  <si>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</si>
  <si>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</si>
  <si>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</si>
  <si>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</si>
  <si>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</si>
  <si>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</si>
  <si>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</si>
  <si>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</si>
  <si>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</si>
  <si>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</si>
  <si>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</si>
  <si>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</si>
  <si>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</si>
  <si>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</si>
  <si>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</si>
  <si>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</si>
  <si>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</si>
  <si>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</si>
  <si>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</si>
  <si>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</si>
  <si>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</si>
  <si>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</si>
  <si>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</si>
  <si>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</si>
  <si>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</si>
  <si>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</si>
  <si>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</si>
  <si>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</si>
  <si>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</si>
  <si>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</si>
  <si>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</si>
  <si>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</si>
  <si>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</si>
  <si>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</si>
  <si>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</si>
  <si>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</si>
  <si>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</si>
  <si>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</si>
  <si>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</si>
  <si>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</si>
  <si>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</si>
  <si>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</si>
  <si>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</si>
  <si>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</si>
  <si>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</si>
  <si>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</si>
  <si>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</si>
  <si>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</si>
  <si>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</si>
  <si>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</si>
  <si>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</si>
  <si>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</si>
  <si>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</si>
  <si>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</si>
  <si>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</si>
  <si>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</si>
  <si>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</si>
  <si>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</si>
  <si>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</si>
  <si>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</si>
  <si>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</si>
  <si>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</si>
  <si>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</si>
  <si>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</si>
  <si>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</si>
  <si>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</si>
  <si>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</si>
  <si>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</si>
  <si>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</si>
  <si>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</si>
  <si>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</si>
  <si>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</si>
  <si>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</si>
  <si>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</si>
  <si>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</si>
  <si>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</si>
  <si>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</si>
  <si>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</si>
  <si>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</si>
  <si>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</si>
  <si>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</si>
  <si>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</si>
  <si>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</si>
  <si>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</si>
  <si>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</si>
  <si>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</si>
  <si>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</si>
  <si>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</si>
  <si>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</si>
  <si>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</si>
  <si>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</si>
  <si>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</si>
  <si>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</si>
  <si>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</si>
  <si>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</si>
  <si>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</si>
  <si>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</si>
  <si>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</si>
  <si>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</si>
  <si>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</si>
  <si>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</si>
  <si>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</si>
  <si>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</si>
  <si>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</si>
  <si>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</si>
  <si>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</si>
  <si>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</si>
  <si>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</si>
  <si>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</si>
  <si>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</si>
  <si>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</si>
  <si>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</si>
  <si>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</si>
  <si>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</si>
  <si>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</si>
  <si>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</si>
  <si>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</si>
  <si>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</si>
  <si>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</si>
  <si>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</si>
  <si>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</si>
  <si>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</si>
  <si>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</si>
  <si>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</si>
  <si>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</si>
  <si>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</si>
  <si>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</si>
  <si>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</si>
  <si>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</si>
  <si>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</si>
  <si>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</si>
  <si>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</si>
  <si>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</si>
  <si>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</si>
  <si>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</si>
  <si>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</si>
  <si>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</si>
  <si>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</si>
  <si>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</si>
  <si>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</si>
  <si>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</si>
  <si>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</si>
  <si>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</si>
  <si>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</si>
  <si>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</si>
  <si>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</si>
  <si>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</si>
  <si>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</si>
  <si>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</si>
  <si>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</si>
  <si>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</si>
  <si>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</si>
  <si>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</si>
  <si>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</si>
  <si>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</si>
  <si>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</si>
  <si>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</si>
  <si>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</si>
  <si>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</si>
  <si>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</si>
  <si>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</si>
  <si>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</si>
  <si>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</si>
  <si>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</si>
  <si>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</si>
  <si>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</si>
  <si>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</si>
  <si>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</si>
  <si>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</si>
  <si>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</si>
  <si>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</si>
  <si>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</si>
  <si>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</si>
  <si>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</si>
  <si>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</si>
  <si>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</si>
  <si>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</si>
  <si>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</si>
  <si>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</si>
  <si>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</si>
  <si>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</si>
  <si>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</si>
  <si>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</si>
  <si>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</si>
  <si>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</si>
  <si>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</si>
  <si>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</si>
  <si>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</si>
  <si>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</si>
  <si>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</si>
  <si>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</si>
  <si>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</si>
  <si>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</si>
  <si>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</si>
  <si>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</si>
  <si>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</si>
  <si>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</si>
  <si>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</si>
  <si>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</si>
  <si>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</si>
  <si>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</si>
  <si>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</si>
  <si>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</si>
  <si>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</si>
  <si>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</si>
  <si>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</si>
  <si>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</si>
  <si>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</si>
  <si>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</si>
  <si>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</si>
  <si>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</si>
  <si>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</si>
  <si>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</si>
  <si>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</si>
  <si>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</si>
  <si>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</si>
  <si>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</si>
  <si>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</si>
  <si>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</si>
  <si>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</si>
  <si>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</si>
  <si>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</si>
  <si>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</si>
  <si>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</si>
  <si>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</si>
  <si>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</si>
  <si>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</si>
  <si>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</si>
  <si>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</si>
  <si>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</si>
  <si>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</si>
  <si>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</si>
  <si>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</si>
  <si>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</si>
  <si>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</si>
  <si>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</si>
  <si>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</si>
  <si>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</si>
  <si>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</si>
  <si>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</si>
  <si>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</si>
  <si>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</si>
  <si>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</si>
  <si>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</si>
  <si>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</si>
  <si>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</si>
  <si>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</si>
  <si>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</si>
  <si>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</si>
  <si>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</si>
  <si>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</si>
  <si>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</si>
  <si>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</si>
  <si>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</si>
  <si>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</si>
  <si>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</si>
  <si>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</si>
  <si>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</si>
  <si>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</si>
  <si>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</si>
  <si>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</si>
  <si>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</si>
  <si>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</si>
  <si>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</si>
  <si>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</si>
  <si>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</si>
  <si>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</si>
  <si>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</si>
  <si>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</si>
  <si>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</si>
  <si>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</si>
  <si>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</si>
  <si>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</si>
  <si>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</si>
  <si>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</si>
  <si>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</si>
  <si>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</si>
  <si>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</si>
  <si>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</si>
  <si>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</si>
  <si>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</si>
  <si>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</si>
  <si>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</si>
  <si>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</si>
  <si>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</si>
  <si>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</si>
  <si>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</si>
  <si>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</si>
  <si>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</si>
  <si>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</si>
  <si>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</si>
  <si>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</si>
  <si>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</si>
  <si>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</si>
  <si>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</si>
  <si>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</si>
  <si>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</si>
  <si>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</si>
  <si>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</si>
  <si>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</si>
  <si>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</si>
  <si>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</si>
  <si>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</si>
  <si>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</si>
  <si>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</si>
  <si>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</si>
  <si>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</si>
  <si>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</si>
  <si>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</si>
  <si>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</si>
  <si>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</si>
  <si>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</si>
  <si>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</si>
  <si>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</si>
  <si>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</si>
  <si>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</si>
  <si>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</si>
  <si>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</si>
  <si>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</si>
  <si>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</si>
  <si>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</si>
  <si>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</si>
  <si>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</si>
  <si>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</si>
  <si>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</si>
  <si>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</si>
  <si>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</si>
  <si>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</si>
  <si>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</si>
  <si>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</si>
  <si>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</si>
  <si>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</si>
  <si>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</si>
  <si>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</si>
  <si>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</si>
  <si>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</si>
  <si>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</si>
  <si>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</si>
  <si>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</si>
  <si>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</si>
  <si>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</si>
  <si>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</si>
  <si>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</si>
  <si>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</si>
  <si>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</si>
  <si>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</si>
  <si>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</si>
  <si>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</si>
  <si>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</si>
  <si>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</si>
  <si>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</si>
  <si>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</si>
  <si>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</si>
  <si>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</si>
  <si>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</si>
  <si>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</si>
  <si>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</si>
  <si>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</si>
  <si>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</si>
  <si>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</si>
  <si>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</si>
  <si>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</si>
  <si>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</si>
  <si>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</si>
  <si>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</si>
  <si>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</si>
  <si>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</si>
  <si>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</si>
  <si>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</si>
  <si>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</si>
  <si>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</si>
  <si>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</si>
  <si>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</si>
  <si>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</si>
  <si>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</si>
  <si>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</si>
  <si>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</si>
  <si>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</si>
  <si>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</si>
  <si>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</si>
  <si>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</si>
  <si>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</si>
  <si>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</si>
  <si>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</si>
  <si>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</si>
  <si>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</si>
  <si>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</si>
  <si>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</si>
  <si>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</si>
  <si>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</si>
  <si>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</si>
  <si>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</si>
  <si>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</si>
  <si>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</si>
  <si>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</si>
  <si>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</si>
  <si>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</si>
  <si>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</si>
  <si>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</si>
  <si>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</si>
  <si>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</si>
  <si>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</si>
  <si>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</si>
  <si>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</si>
  <si>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</si>
  <si>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</si>
  <si>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</si>
  <si>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</si>
  <si>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</si>
  <si>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</si>
  <si>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</si>
  <si>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</si>
  <si>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</si>
  <si>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</si>
  <si>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</si>
  <si>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</si>
  <si>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</si>
  <si>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</si>
  <si>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</si>
  <si>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</si>
  <si>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</si>
  <si>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</si>
  <si>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</si>
  <si>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</si>
  <si>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</si>
  <si>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</si>
  <si>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</si>
  <si>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</si>
  <si>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</si>
  <si>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</si>
  <si>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</si>
  <si>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</si>
  <si>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</si>
  <si>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</si>
  <si>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</si>
  <si>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</si>
  <si>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</si>
  <si>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</si>
  <si>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</si>
  <si>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</si>
  <si>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</si>
  <si>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</si>
  <si>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</si>
  <si>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</si>
  <si>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</si>
  <si>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</si>
  <si>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</si>
  <si>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</si>
  <si>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</si>
  <si>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</si>
  <si>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</si>
  <si>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</si>
  <si>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</si>
  <si>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</si>
  <si>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</si>
  <si>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</si>
  <si>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</si>
  <si>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</si>
  <si>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</si>
  <si>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</si>
  <si>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</si>
  <si>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</si>
  <si>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</si>
  <si>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</si>
  <si>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</si>
  <si>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</si>
  <si>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</si>
  <si>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</si>
  <si>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</si>
  <si>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</si>
  <si>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</si>
  <si>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</si>
  <si>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</si>
  <si>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</si>
  <si>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</si>
  <si>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</si>
  <si>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</si>
  <si>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</si>
  <si>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</si>
  <si>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</si>
  <si>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</si>
  <si>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</si>
  <si>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</si>
  <si>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</si>
  <si>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</si>
  <si>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</si>
  <si>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</si>
  <si>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</si>
  <si>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</si>
  <si>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</si>
  <si>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</si>
  <si>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</si>
  <si>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</si>
  <si>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</si>
  <si>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</si>
  <si>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</si>
  <si>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</si>
  <si>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</si>
  <si>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</si>
  <si>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</si>
  <si>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</si>
  <si>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</si>
  <si>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</si>
  <si>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</si>
  <si>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</si>
  <si>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</si>
  <si>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</si>
  <si>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</si>
  <si>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</si>
  <si>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</si>
  <si>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</si>
  <si>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</si>
  <si>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</si>
  <si>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</si>
  <si>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</si>
  <si>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</si>
  <si>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</si>
  <si>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</si>
  <si>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ЧИПРОВЦИ</t>
  </si>
  <si>
    <t>09554/2828</t>
  </si>
  <si>
    <t>Радослава Горанова</t>
  </si>
  <si>
    <t>Силвия Еленкова</t>
  </si>
  <si>
    <t>Пламен Петков</t>
  </si>
  <si>
    <t>chiprovci@mail.bg</t>
  </si>
  <si>
    <t>www.chiprovtsi.bg</t>
  </si>
  <si>
    <t>10.09.2018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</si>
</sst>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5" sqref="B5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0" t="str">
        <f>+OTCHET!B9</f>
        <v>ОБЩИНА ЧИПРОВЦИ</v>
      </c>
      <c r="C2" s="1751"/>
      <c r="D2" s="1752"/>
      <c r="E2" s="1021"/>
      <c r="F2" s="1022">
        <f>+OTCHET!H9</f>
        <v>0</v>
      </c>
      <c r="G2" s="1023" t="str">
        <f>+OTCHET!F12</f>
        <v>6210</v>
      </c>
      <c r="H2" s="1024"/>
      <c r="I2" s="1753" t="str">
        <f>+OTCHET!H609</f>
        <v>www.chiprovtsi.bg</v>
      </c>
      <c r="J2" s="1754"/>
      <c r="K2" s="1015"/>
      <c r="L2" s="1755" t="str">
        <f>OTCHET!H607</f>
        <v>chiprovci@mail.bg</v>
      </c>
      <c r="M2" s="1756"/>
      <c r="N2" s="1757"/>
      <c r="O2" s="1025"/>
      <c r="P2" s="1026">
        <f>OTCHET!E15</f>
        <v>33</v>
      </c>
      <c r="Q2" s="1027" t="str">
        <f>OTCHET!F15</f>
        <v>Чужди средства</v>
      </c>
      <c r="R2" s="1028"/>
      <c r="S2" s="1008" t="s">
        <v>1005</v>
      </c>
      <c r="T2" s="1758">
        <f>+OTCHET!I9</f>
        <v>0</v>
      </c>
      <c r="U2" s="175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0" t="s">
        <v>1008</v>
      </c>
      <c r="T4" s="1760"/>
      <c r="U4" s="176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43343</v>
      </c>
      <c r="M6" s="1021"/>
      <c r="N6" s="1046" t="s">
        <v>1010</v>
      </c>
      <c r="O6" s="1010"/>
      <c r="P6" s="1047">
        <f>OTCHET!F9</f>
        <v>43343</v>
      </c>
      <c r="Q6" s="1046" t="s">
        <v>1010</v>
      </c>
      <c r="R6" s="1048"/>
      <c r="S6" s="1761">
        <f>+Q4</f>
        <v>2018</v>
      </c>
      <c r="T6" s="1761"/>
      <c r="U6" s="176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1" t="s">
        <v>987</v>
      </c>
      <c r="T8" s="1742"/>
      <c r="U8" s="1743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43343</v>
      </c>
      <c r="H9" s="1021"/>
      <c r="I9" s="1071">
        <f>+L4</f>
        <v>2018</v>
      </c>
      <c r="J9" s="1072">
        <f>+L6</f>
        <v>43343</v>
      </c>
      <c r="K9" s="1073"/>
      <c r="L9" s="1074">
        <f>+L6</f>
        <v>43343</v>
      </c>
      <c r="M9" s="1073"/>
      <c r="N9" s="1075">
        <f>+L6</f>
        <v>43343</v>
      </c>
      <c r="O9" s="1076"/>
      <c r="P9" s="1077">
        <f>+L4</f>
        <v>2018</v>
      </c>
      <c r="Q9" s="1075">
        <f>+L6</f>
        <v>43343</v>
      </c>
      <c r="R9" s="1048"/>
      <c r="S9" s="1744" t="s">
        <v>988</v>
      </c>
      <c r="T9" s="1745"/>
      <c r="U9" s="1746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5" t="s">
        <v>1025</v>
      </c>
      <c r="T13" s="1706"/>
      <c r="U13" s="1707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6" t="s">
        <v>2069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7" t="s">
        <v>2068</v>
      </c>
      <c r="T15" s="1748"/>
      <c r="U15" s="174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6" t="s">
        <v>1028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6" t="s">
        <v>1030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6" t="s">
        <v>1032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6" t="s">
        <v>1034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6" t="s">
        <v>1036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6" t="s">
        <v>1038</v>
      </c>
      <c r="T21" s="1697"/>
      <c r="U21" s="1698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6" t="s">
        <v>2070</v>
      </c>
      <c r="T22" s="1727"/>
      <c r="U22" s="1728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1" t="s">
        <v>1041</v>
      </c>
      <c r="T23" s="1712"/>
      <c r="U23" s="171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5" t="s">
        <v>1044</v>
      </c>
      <c r="T25" s="1706"/>
      <c r="U25" s="1707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6" t="s">
        <v>1046</v>
      </c>
      <c r="T26" s="1697"/>
      <c r="U26" s="1698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6" t="s">
        <v>1048</v>
      </c>
      <c r="T27" s="1727"/>
      <c r="U27" s="1728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1" t="s">
        <v>1050</v>
      </c>
      <c r="T28" s="1712"/>
      <c r="U28" s="171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1" t="s">
        <v>1057</v>
      </c>
      <c r="T35" s="1712"/>
      <c r="U35" s="171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8" t="s">
        <v>1059</v>
      </c>
      <c r="T36" s="1739"/>
      <c r="U36" s="1740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2" t="s">
        <v>1061</v>
      </c>
      <c r="T37" s="1733"/>
      <c r="U37" s="1734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5" t="s">
        <v>1063</v>
      </c>
      <c r="T38" s="1736"/>
      <c r="U38" s="1737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1" t="s">
        <v>1065</v>
      </c>
      <c r="T40" s="1712"/>
      <c r="U40" s="171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5" t="s">
        <v>1068</v>
      </c>
      <c r="T42" s="1706"/>
      <c r="U42" s="1707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6" t="s">
        <v>1070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6" t="s">
        <v>1072</v>
      </c>
      <c r="T44" s="1697"/>
      <c r="U44" s="1698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6" t="s">
        <v>1074</v>
      </c>
      <c r="T45" s="1727"/>
      <c r="U45" s="1728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1" t="s">
        <v>1076</v>
      </c>
      <c r="T46" s="1712"/>
      <c r="U46" s="171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3" t="s">
        <v>1078</v>
      </c>
      <c r="T48" s="1724"/>
      <c r="U48" s="172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5" t="s">
        <v>1082</v>
      </c>
      <c r="T51" s="1706"/>
      <c r="U51" s="1707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6" t="s">
        <v>1084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6" t="s">
        <v>1086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696" t="s">
        <v>1088</v>
      </c>
      <c r="T54" s="1697"/>
      <c r="U54" s="1698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6" t="s">
        <v>1090</v>
      </c>
      <c r="T55" s="1727"/>
      <c r="U55" s="1728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11" t="s">
        <v>1092</v>
      </c>
      <c r="T56" s="1712"/>
      <c r="U56" s="171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5" t="s">
        <v>1095</v>
      </c>
      <c r="T58" s="1706"/>
      <c r="U58" s="1707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696" t="s">
        <v>1097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6" t="s">
        <v>1099</v>
      </c>
      <c r="T60" s="1697"/>
      <c r="U60" s="1698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6" t="s">
        <v>1101</v>
      </c>
      <c r="T61" s="1727"/>
      <c r="U61" s="1728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11" t="s">
        <v>1105</v>
      </c>
      <c r="T63" s="1712"/>
      <c r="U63" s="171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5" t="s">
        <v>1108</v>
      </c>
      <c r="T65" s="1706"/>
      <c r="U65" s="1707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6" t="s">
        <v>1110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1" t="s">
        <v>1112</v>
      </c>
      <c r="T67" s="1712"/>
      <c r="U67" s="171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5" t="s">
        <v>1115</v>
      </c>
      <c r="T69" s="1706"/>
      <c r="U69" s="1707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6" t="s">
        <v>1117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1" t="s">
        <v>1119</v>
      </c>
      <c r="T71" s="1712"/>
      <c r="U71" s="171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5" t="s">
        <v>1122</v>
      </c>
      <c r="T73" s="1706"/>
      <c r="U73" s="1707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6" t="s">
        <v>1124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1" t="s">
        <v>1126</v>
      </c>
      <c r="T75" s="1712"/>
      <c r="U75" s="171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14" t="s">
        <v>1128</v>
      </c>
      <c r="T77" s="1715"/>
      <c r="U77" s="1716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5" t="s">
        <v>1131</v>
      </c>
      <c r="T79" s="1706"/>
      <c r="U79" s="1707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35101</v>
      </c>
      <c r="M80" s="1097"/>
      <c r="N80" s="1123">
        <f>+ROUND(+G80+J80+L80,0)</f>
        <v>35101</v>
      </c>
      <c r="O80" s="1099"/>
      <c r="P80" s="1121">
        <f>+ROUND(OTCHET!E431,0)</f>
        <v>0</v>
      </c>
      <c r="Q80" s="1122">
        <f>+ROUND(OTCHET!L431,0)</f>
        <v>35101</v>
      </c>
      <c r="R80" s="1048"/>
      <c r="S80" s="1696" t="s">
        <v>1133</v>
      </c>
      <c r="T80" s="1697"/>
      <c r="U80" s="1698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35101</v>
      </c>
      <c r="M81" s="1097"/>
      <c r="N81" s="1245">
        <f>+ROUND(N79+N80,0)</f>
        <v>35101</v>
      </c>
      <c r="O81" s="1099"/>
      <c r="P81" s="1243">
        <f>+ROUND(P79+P80,0)</f>
        <v>0</v>
      </c>
      <c r="Q81" s="1244">
        <f>+ROUND(Q79+Q80,0)</f>
        <v>35101</v>
      </c>
      <c r="R81" s="1048"/>
      <c r="S81" s="1702" t="s">
        <v>1135</v>
      </c>
      <c r="T81" s="1703"/>
      <c r="U81" s="1704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29">
        <f>+IF(+SUM(F82:N82)=0,0,"Контрола: дефицит/излишък = финансиране с обратен знак (Г. + Д. = 0)")</f>
        <v>0</v>
      </c>
      <c r="C82" s="1730"/>
      <c r="D82" s="1731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35101</v>
      </c>
      <c r="M83" s="1097"/>
      <c r="N83" s="1258">
        <f>+ROUND(N48,0)-ROUND(N77,0)+ROUND(N81,0)</f>
        <v>35101</v>
      </c>
      <c r="O83" s="1259"/>
      <c r="P83" s="1256">
        <f>+ROUND(P48,0)-ROUND(P77,0)+ROUND(P81,0)</f>
        <v>0</v>
      </c>
      <c r="Q83" s="1257">
        <f>+ROUND(Q48,0)-ROUND(Q77,0)+ROUND(Q81,0)</f>
        <v>35101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-35101</v>
      </c>
      <c r="M84" s="1097"/>
      <c r="N84" s="1266">
        <f>+ROUND(N101,0)+ROUND(N120,0)+ROUND(N127,0)-ROUND(N132,0)</f>
        <v>-35101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-35101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5" t="s">
        <v>1141</v>
      </c>
      <c r="T87" s="1706"/>
      <c r="U87" s="1707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6" t="s">
        <v>1143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1" t="s">
        <v>1145</v>
      </c>
      <c r="T89" s="1712"/>
      <c r="U89" s="171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5" t="s">
        <v>1148</v>
      </c>
      <c r="T91" s="1706"/>
      <c r="U91" s="1707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6" t="s">
        <v>1150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6" t="s">
        <v>1152</v>
      </c>
      <c r="T93" s="1697"/>
      <c r="U93" s="1698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6" t="s">
        <v>1154</v>
      </c>
      <c r="T94" s="1727"/>
      <c r="U94" s="1728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1" t="s">
        <v>1156</v>
      </c>
      <c r="T95" s="1712"/>
      <c r="U95" s="171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5" t="s">
        <v>1159</v>
      </c>
      <c r="T97" s="1706"/>
      <c r="U97" s="1707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6" t="s">
        <v>1161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1" t="s">
        <v>1163</v>
      </c>
      <c r="T99" s="1712"/>
      <c r="U99" s="171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3" t="s">
        <v>1165</v>
      </c>
      <c r="T101" s="1724"/>
      <c r="U101" s="172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5" t="s">
        <v>1169</v>
      </c>
      <c r="T104" s="1706"/>
      <c r="U104" s="1707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6" t="s">
        <v>1171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1" t="s">
        <v>1173</v>
      </c>
      <c r="T106" s="1712"/>
      <c r="U106" s="171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7" t="s">
        <v>1176</v>
      </c>
      <c r="T108" s="1718"/>
      <c r="U108" s="1719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0" t="s">
        <v>1178</v>
      </c>
      <c r="T109" s="1721"/>
      <c r="U109" s="1722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1" t="s">
        <v>1180</v>
      </c>
      <c r="T110" s="1712"/>
      <c r="U110" s="171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5" t="s">
        <v>1183</v>
      </c>
      <c r="T112" s="1706"/>
      <c r="U112" s="1707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6" t="s">
        <v>1185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1" t="s">
        <v>1187</v>
      </c>
      <c r="T114" s="1712"/>
      <c r="U114" s="171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8721</v>
      </c>
      <c r="M116" s="1097"/>
      <c r="N116" s="1134">
        <f>+ROUND(+G116+J116+L116,0)</f>
        <v>8721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8721</v>
      </c>
      <c r="R116" s="1048"/>
      <c r="S116" s="1705" t="s">
        <v>1190</v>
      </c>
      <c r="T116" s="1706"/>
      <c r="U116" s="1707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6" t="s">
        <v>1192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8721</v>
      </c>
      <c r="M118" s="1097"/>
      <c r="N118" s="1211">
        <f>+ROUND(+SUM(N116:N117),0)</f>
        <v>8721</v>
      </c>
      <c r="O118" s="1099"/>
      <c r="P118" s="1209">
        <f>+ROUND(+SUM(P116:P117),0)</f>
        <v>0</v>
      </c>
      <c r="Q118" s="1210">
        <f>+ROUND(+SUM(Q116:Q117),0)</f>
        <v>8721</v>
      </c>
      <c r="R118" s="1048"/>
      <c r="S118" s="1711" t="s">
        <v>1194</v>
      </c>
      <c r="T118" s="1712"/>
      <c r="U118" s="171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8721</v>
      </c>
      <c r="M120" s="1097"/>
      <c r="N120" s="1236">
        <f>+ROUND(N106+N110+N114+N118,0)</f>
        <v>8721</v>
      </c>
      <c r="O120" s="1099"/>
      <c r="P120" s="1282">
        <f>+ROUND(P106+P110+P114+P118,0)</f>
        <v>0</v>
      </c>
      <c r="Q120" s="1235">
        <f>+ROUND(Q106+Q110+Q114+Q118,0)</f>
        <v>8721</v>
      </c>
      <c r="R120" s="1048"/>
      <c r="S120" s="1714" t="s">
        <v>1196</v>
      </c>
      <c r="T120" s="1715"/>
      <c r="U120" s="1716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5" t="s">
        <v>1199</v>
      </c>
      <c r="T122" s="1706"/>
      <c r="U122" s="1707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6" t="s">
        <v>1203</v>
      </c>
      <c r="T124" s="1697"/>
      <c r="U124" s="1698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699" t="s">
        <v>1205</v>
      </c>
      <c r="T126" s="1700"/>
      <c r="U126" s="170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02" t="s">
        <v>1207</v>
      </c>
      <c r="T127" s="1703"/>
      <c r="U127" s="1704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7352</v>
      </c>
      <c r="M129" s="1097"/>
      <c r="N129" s="1111">
        <f>+ROUND(+G129+J129+L129,0)</f>
        <v>7352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7352</v>
      </c>
      <c r="R129" s="1048"/>
      <c r="S129" s="1705" t="s">
        <v>1210</v>
      </c>
      <c r="T129" s="1706"/>
      <c r="U129" s="1707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6" t="s">
        <v>1212</v>
      </c>
      <c r="T130" s="1697"/>
      <c r="U130" s="1698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51174</v>
      </c>
      <c r="M131" s="1097"/>
      <c r="N131" s="1123">
        <f>+ROUND(+G131+J131+L131,0)</f>
        <v>51174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51174</v>
      </c>
      <c r="R131" s="1048"/>
      <c r="S131" s="1708" t="s">
        <v>1214</v>
      </c>
      <c r="T131" s="1709"/>
      <c r="U131" s="1710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43822</v>
      </c>
      <c r="M132" s="1097"/>
      <c r="N132" s="1298">
        <f>+ROUND(+N131-N129-N130,0)</f>
        <v>43822</v>
      </c>
      <c r="O132" s="1099"/>
      <c r="P132" s="1296">
        <f>+ROUND(+P131-P129-P130,0)</f>
        <v>0</v>
      </c>
      <c r="Q132" s="1297">
        <f>+ROUND(+Q131-Q129-Q130,0)</f>
        <v>43822</v>
      </c>
      <c r="R132" s="1048"/>
      <c r="S132" s="1690" t="s">
        <v>1216</v>
      </c>
      <c r="T132" s="1691"/>
      <c r="U132" s="1692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3">
        <f>+IF(+SUM(F133:N133)=0,0,"Контрола: дефицит/излишък = финансиране с обратен знак (Г. + Д. = 0)")</f>
        <v>0</v>
      </c>
      <c r="C133" s="1693"/>
      <c r="D133" s="1693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10.09.2018 г.</v>
      </c>
      <c r="D134" s="1249" t="s">
        <v>1218</v>
      </c>
      <c r="E134" s="1021"/>
      <c r="F134" s="1694"/>
      <c r="G134" s="1694"/>
      <c r="H134" s="1021"/>
      <c r="I134" s="1306" t="s">
        <v>1219</v>
      </c>
      <c r="J134" s="1307"/>
      <c r="K134" s="1021"/>
      <c r="L134" s="1694"/>
      <c r="M134" s="1694"/>
      <c r="N134" s="1694"/>
      <c r="O134" s="1301"/>
      <c r="P134" s="1695"/>
      <c r="Q134" s="1695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abSelected="1" zoomScale="78" zoomScaleNormal="78" zoomScalePageLayoutView="0" workbookViewId="0" topLeftCell="B54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ЧИПРОВЦИ</v>
      </c>
      <c r="C11" s="707"/>
      <c r="D11" s="707"/>
      <c r="E11" s="708" t="s">
        <v>982</v>
      </c>
      <c r="F11" s="709">
        <f>OTCHET!F9</f>
        <v>43343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Чипровци</v>
      </c>
      <c r="C13" s="714"/>
      <c r="D13" s="714"/>
      <c r="E13" s="717" t="str">
        <f>+OTCHET!E12</f>
        <v>код по ЕБК:</v>
      </c>
      <c r="F13" s="233" t="str">
        <f>+OTCHET!F12</f>
        <v>6210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2047</v>
      </c>
      <c r="F17" s="1766" t="s">
        <v>2048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2051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2052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2053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2054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2055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2056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2057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2058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2059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2060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2061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2062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2063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2064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35101</v>
      </c>
      <c r="G56" s="895">
        <f>+G57+G58+G62</f>
        <v>0</v>
      </c>
      <c r="H56" s="896">
        <f>+H57+H58+H62</f>
        <v>35101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35101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35101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35101</v>
      </c>
      <c r="G59" s="908">
        <f>+OTCHET!I424+OTCHET!I425+OTCHET!I426+OTCHET!I427+OTCHET!I428</f>
        <v>0</v>
      </c>
      <c r="H59" s="909">
        <f>+OTCHET!J424+OTCHET!J425+OTCHET!J426+OTCHET!J427+OTCHET!J428</f>
        <v>35101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35101</v>
      </c>
      <c r="G64" s="930">
        <f>+G22-G38+G56-G63</f>
        <v>0</v>
      </c>
      <c r="H64" s="931">
        <f>+H22-H38+H56-H63</f>
        <v>35101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-35101</v>
      </c>
      <c r="G66" s="940">
        <f>SUM(+G68+G76+G77+G84+G85+G86+G89+G90+G91+G92+G93+G94+G95)</f>
        <v>0</v>
      </c>
      <c r="H66" s="941">
        <f>SUM(+H68+H76+H77+H84+H85+H86+H89+H90+H91+H92+H93+H94+H95)</f>
        <v>-35101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8721</v>
      </c>
      <c r="G86" s="908">
        <f>+G87+G88</f>
        <v>0</v>
      </c>
      <c r="H86" s="909">
        <f>+H87+H88</f>
        <v>8721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8721</v>
      </c>
      <c r="G88" s="966">
        <f>+OTCHET!I523+OTCHET!I526+OTCHET!I546</f>
        <v>0</v>
      </c>
      <c r="H88" s="967">
        <f>+OTCHET!J523+OTCHET!J526+OTCHET!J546</f>
        <v>8721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7352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7352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-51174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-51174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chiprovci@mail.bg</v>
      </c>
      <c r="C107" s="988"/>
      <c r="D107" s="988"/>
      <c r="E107" s="671"/>
      <c r="F107" s="705"/>
      <c r="G107" s="1377" t="str">
        <f>+OTCHET!E607</f>
        <v>09554/2828</v>
      </c>
      <c r="H107" s="1377">
        <f>+OTCHET!F607</f>
        <v>878101238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Радослава Горанова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Силвия Еленкова</v>
      </c>
      <c r="F114" s="1769"/>
      <c r="G114" s="1004"/>
      <c r="H114" s="691"/>
      <c r="I114" s="1376" t="str">
        <f>+OTCHET!G605</f>
        <v>Пламен Петков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zoomScale="75" zoomScaleNormal="75" zoomScalePageLayoutView="0" workbookViewId="0" topLeftCell="B434">
      <selection activeCell="J552" sqref="J55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4" t="str">
        <f>VLOOKUP(E15,SMETKA,2,FALSE)</f>
        <v>ОТЧЕТНИ ДАННИ ПО ЕБК ЗА СМЕТКИТЕ ЗА ЧУЖДИ СРЕДСТВА</v>
      </c>
      <c r="C7" s="1845"/>
      <c r="D7" s="184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6" t="s">
        <v>2074</v>
      </c>
      <c r="C9" s="1847"/>
      <c r="D9" s="1848"/>
      <c r="E9" s="115">
        <v>43101</v>
      </c>
      <c r="F9" s="116">
        <v>43343</v>
      </c>
      <c r="G9" s="113"/>
      <c r="H9" s="1417"/>
      <c r="I9" s="1778"/>
      <c r="J9" s="1779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август</v>
      </c>
      <c r="G10" s="113"/>
      <c r="H10" s="114"/>
      <c r="I10" s="1780" t="s">
        <v>981</v>
      </c>
      <c r="J10" s="178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1"/>
      <c r="J11" s="1781"/>
      <c r="K11" s="113"/>
      <c r="L11" s="113"/>
      <c r="M11" s="7">
        <v>1</v>
      </c>
      <c r="N11" s="108"/>
    </row>
    <row r="12" spans="2:14" ht="27" customHeight="1">
      <c r="B12" s="1808" t="str">
        <f>VLOOKUP(F12,PRBK,2,FALSE)</f>
        <v>Чипровци</v>
      </c>
      <c r="C12" s="1809"/>
      <c r="D12" s="1810"/>
      <c r="E12" s="118" t="s">
        <v>975</v>
      </c>
      <c r="F12" s="1588" t="s">
        <v>1488</v>
      </c>
      <c r="G12" s="113"/>
      <c r="H12" s="114"/>
      <c r="I12" s="1781"/>
      <c r="J12" s="1781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49" t="s">
        <v>2037</v>
      </c>
      <c r="F19" s="1850"/>
      <c r="G19" s="1850"/>
      <c r="H19" s="1851"/>
      <c r="I19" s="1855" t="s">
        <v>2038</v>
      </c>
      <c r="J19" s="1856"/>
      <c r="K19" s="1856"/>
      <c r="L19" s="185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2" t="s">
        <v>472</v>
      </c>
      <c r="D22" s="184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2" t="s">
        <v>474</v>
      </c>
      <c r="D28" s="184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2" t="s">
        <v>127</v>
      </c>
      <c r="D33" s="184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2" t="s">
        <v>121</v>
      </c>
      <c r="D39" s="184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2035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0" t="str">
        <f>$B$7</f>
        <v>ОТЧЕТНИ ДАННИ ПО ЕБК ЗА СМЕТКИТЕ ЗА ЧУЖДИ СРЕДСТВА</v>
      </c>
      <c r="C175" s="1841"/>
      <c r="D175" s="1841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5" t="str">
        <f>$B$9</f>
        <v>ОБЩИНА ЧИПРОВЦИ</v>
      </c>
      <c r="C177" s="1806"/>
      <c r="D177" s="1807"/>
      <c r="E177" s="115">
        <f>$E$9</f>
        <v>43101</v>
      </c>
      <c r="F177" s="227">
        <f>$F$9</f>
        <v>43343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8" t="str">
        <f>$B$12</f>
        <v>Чипровци</v>
      </c>
      <c r="C180" s="1809"/>
      <c r="D180" s="1810"/>
      <c r="E180" s="232" t="s">
        <v>900</v>
      </c>
      <c r="F180" s="233" t="str">
        <f>$F$12</f>
        <v>6210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33</v>
      </c>
      <c r="F182" s="126" t="str">
        <f>$F$15</f>
        <v>Чужди средства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49" t="s">
        <v>2039</v>
      </c>
      <c r="F184" s="1850"/>
      <c r="G184" s="1850"/>
      <c r="H184" s="1851"/>
      <c r="I184" s="1858" t="s">
        <v>2040</v>
      </c>
      <c r="J184" s="1859"/>
      <c r="K184" s="1859"/>
      <c r="L184" s="186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8" t="s">
        <v>753</v>
      </c>
      <c r="D188" s="1839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4" t="s">
        <v>756</v>
      </c>
      <c r="D191" s="1835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6" t="s">
        <v>195</v>
      </c>
      <c r="D197" s="1837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2" t="s">
        <v>200</v>
      </c>
      <c r="D205" s="183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4" t="s">
        <v>201</v>
      </c>
      <c r="D206" s="1835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8" t="s">
        <v>275</v>
      </c>
      <c r="D224" s="1829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8" t="s">
        <v>731</v>
      </c>
      <c r="D228" s="1829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8" t="s">
        <v>220</v>
      </c>
      <c r="D234" s="1829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8" t="s">
        <v>222</v>
      </c>
      <c r="D237" s="1829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0" t="s">
        <v>223</v>
      </c>
      <c r="D238" s="183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0" t="s">
        <v>224</v>
      </c>
      <c r="D239" s="183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0" t="s">
        <v>1674</v>
      </c>
      <c r="D240" s="183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8" t="s">
        <v>225</v>
      </c>
      <c r="D241" s="1829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8" t="s">
        <v>237</v>
      </c>
      <c r="D257" s="1829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8" t="s">
        <v>238</v>
      </c>
      <c r="D258" s="182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8" t="s">
        <v>239</v>
      </c>
      <c r="D259" s="1829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8" t="s">
        <v>240</v>
      </c>
      <c r="D260" s="1829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8" t="s">
        <v>1679</v>
      </c>
      <c r="D267" s="1829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8" t="s">
        <v>1676</v>
      </c>
      <c r="D271" s="1829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8" t="s">
        <v>1677</v>
      </c>
      <c r="D272" s="182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0" t="s">
        <v>250</v>
      </c>
      <c r="D273" s="183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8" t="s">
        <v>276</v>
      </c>
      <c r="D274" s="1829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6" t="s">
        <v>251</v>
      </c>
      <c r="D277" s="1827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6" t="s">
        <v>252</v>
      </c>
      <c r="D278" s="1827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6" t="s">
        <v>632</v>
      </c>
      <c r="D286" s="1827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6" t="s">
        <v>694</v>
      </c>
      <c r="D289" s="1827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8" t="s">
        <v>695</v>
      </c>
      <c r="D290" s="1829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1" t="s">
        <v>925</v>
      </c>
      <c r="D295" s="1822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3" t="s">
        <v>703</v>
      </c>
      <c r="D299" s="1824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5"/>
      <c r="C308" s="1816"/>
      <c r="D308" s="181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5"/>
      <c r="C310" s="1816"/>
      <c r="D310" s="181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5"/>
      <c r="C313" s="1816"/>
      <c r="D313" s="181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7"/>
      <c r="C346" s="1817"/>
      <c r="D346" s="181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0" t="str">
        <f>$B$7</f>
        <v>ОТЧЕТНИ ДАННИ ПО ЕБК ЗА СМЕТКИТЕ ЗА ЧУЖДИ СРЕДСТВА</v>
      </c>
      <c r="C350" s="1820"/>
      <c r="D350" s="1820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5" t="str">
        <f>$B$9</f>
        <v>ОБЩИНА ЧИПРОВЦИ</v>
      </c>
      <c r="C352" s="1806"/>
      <c r="D352" s="1807"/>
      <c r="E352" s="115">
        <f>$E$9</f>
        <v>43101</v>
      </c>
      <c r="F352" s="408">
        <f>$F$9</f>
        <v>43343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8" t="str">
        <f>$B$12</f>
        <v>Чипровци</v>
      </c>
      <c r="C355" s="1809"/>
      <c r="D355" s="1810"/>
      <c r="E355" s="411" t="s">
        <v>900</v>
      </c>
      <c r="F355" s="233" t="str">
        <f>$F$12</f>
        <v>6210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33</v>
      </c>
      <c r="F357" s="415" t="str">
        <f>+$F$15</f>
        <v>Чужди средства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1" t="s">
        <v>2041</v>
      </c>
      <c r="F359" s="1862"/>
      <c r="G359" s="1862"/>
      <c r="H359" s="1863"/>
      <c r="I359" s="419" t="s">
        <v>2042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8" t="s">
        <v>279</v>
      </c>
      <c r="D363" s="1819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2" t="s">
        <v>290</v>
      </c>
      <c r="D377" s="178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2" t="s">
        <v>312</v>
      </c>
      <c r="D385" s="178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2" t="s">
        <v>256</v>
      </c>
      <c r="D390" s="178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2" t="s">
        <v>257</v>
      </c>
      <c r="D393" s="178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2" t="s">
        <v>259</v>
      </c>
      <c r="D398" s="178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2" t="s">
        <v>260</v>
      </c>
      <c r="D401" s="178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2" t="s">
        <v>934</v>
      </c>
      <c r="D404" s="178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2" t="s">
        <v>689</v>
      </c>
      <c r="D407" s="178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2" t="s">
        <v>690</v>
      </c>
      <c r="D408" s="178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2" t="s">
        <v>708</v>
      </c>
      <c r="D411" s="178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2" t="s">
        <v>263</v>
      </c>
      <c r="D414" s="178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2" t="s">
        <v>776</v>
      </c>
      <c r="D424" s="178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2" t="s">
        <v>713</v>
      </c>
      <c r="D425" s="178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2" t="s">
        <v>264</v>
      </c>
      <c r="D426" s="1783"/>
      <c r="E426" s="1380">
        <f>F426+G426+H426</f>
        <v>0</v>
      </c>
      <c r="F426" s="1613">
        <v>0</v>
      </c>
      <c r="G426" s="1613">
        <v>0</v>
      </c>
      <c r="H426" s="1477">
        <v>0</v>
      </c>
      <c r="I426" s="1613">
        <v>0</v>
      </c>
      <c r="J426" s="1613">
        <v>0</v>
      </c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2" t="s">
        <v>692</v>
      </c>
      <c r="D427" s="1783"/>
      <c r="E427" s="1380">
        <f>F427+G427+H427</f>
        <v>0</v>
      </c>
      <c r="F427" s="1613">
        <v>0</v>
      </c>
      <c r="G427" s="1613">
        <v>0</v>
      </c>
      <c r="H427" s="1477">
        <v>0</v>
      </c>
      <c r="I427" s="1613">
        <v>0</v>
      </c>
      <c r="J427" s="1613">
        <v>0</v>
      </c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2" t="s">
        <v>938</v>
      </c>
      <c r="D428" s="178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35101</v>
      </c>
      <c r="K428" s="446">
        <f t="shared" si="99"/>
        <v>0</v>
      </c>
      <c r="L428" s="1380">
        <f t="shared" si="99"/>
        <v>35101</v>
      </c>
      <c r="M428" s="7">
        <f>(IF($E428&lt;&gt;0,$M$2,IF($L428&lt;&gt;0,$M$2,"")))</f>
        <v>1</v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>
        <v>35101</v>
      </c>
      <c r="K429" s="154">
        <v>0</v>
      </c>
      <c r="L429" s="1381">
        <f>I429+J429+K429</f>
        <v>35101</v>
      </c>
      <c r="M429" s="7">
        <f>(IF($E429&lt;&gt;0,$M$2,IF($L429&lt;&gt;0,$M$2,"")))</f>
        <v>1</v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613">
        <v>0</v>
      </c>
      <c r="G430" s="1613">
        <v>0</v>
      </c>
      <c r="H430" s="175">
        <v>0</v>
      </c>
      <c r="I430" s="1613">
        <v>0</v>
      </c>
      <c r="J430" s="1613">
        <v>0</v>
      </c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35101</v>
      </c>
      <c r="K431" s="517">
        <f t="shared" si="100"/>
        <v>0</v>
      </c>
      <c r="L431" s="514">
        <f t="shared" si="100"/>
        <v>35101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1" t="str">
        <f>$B$7</f>
        <v>ОТЧЕТНИ ДАННИ ПО ЕБК ЗА СМЕТКИТЕ ЗА ЧУЖДИ СРЕДСТВА</v>
      </c>
      <c r="C435" s="1812"/>
      <c r="D435" s="1812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5" t="str">
        <f>$B$9</f>
        <v>ОБЩИНА ЧИПРОВЦИ</v>
      </c>
      <c r="C437" s="1806"/>
      <c r="D437" s="1807"/>
      <c r="E437" s="115">
        <f>$E$9</f>
        <v>43101</v>
      </c>
      <c r="F437" s="408">
        <f>$F$9</f>
        <v>43343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8" t="str">
        <f>$B$12</f>
        <v>Чипровци</v>
      </c>
      <c r="C440" s="1809"/>
      <c r="D440" s="1810"/>
      <c r="E440" s="411" t="s">
        <v>900</v>
      </c>
      <c r="F440" s="233" t="str">
        <f>$F$12</f>
        <v>6210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33</v>
      </c>
      <c r="F442" s="126" t="str">
        <f>+$F$15</f>
        <v>Чужди средства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49" t="s">
        <v>2043</v>
      </c>
      <c r="F444" s="1850"/>
      <c r="G444" s="1850"/>
      <c r="H444" s="1851"/>
      <c r="I444" s="524" t="s">
        <v>2044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35101</v>
      </c>
      <c r="K447" s="550">
        <f t="shared" si="103"/>
        <v>0</v>
      </c>
      <c r="L447" s="551">
        <f t="shared" si="103"/>
        <v>35101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-35101</v>
      </c>
      <c r="K448" s="557">
        <f t="shared" si="104"/>
        <v>0</v>
      </c>
      <c r="L448" s="558">
        <f>+L599</f>
        <v>-35101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3" t="str">
        <f>$B$7</f>
        <v>ОТЧЕТНИ ДАННИ ПО ЕБК ЗА СМЕТКИТЕ ЗА ЧУЖДИ СРЕДСТВА</v>
      </c>
      <c r="C451" s="1814"/>
      <c r="D451" s="1814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5" t="str">
        <f>$B$9</f>
        <v>ОБЩИНА ЧИПРОВЦИ</v>
      </c>
      <c r="C453" s="1806"/>
      <c r="D453" s="1807"/>
      <c r="E453" s="115">
        <f>$E$9</f>
        <v>43101</v>
      </c>
      <c r="F453" s="408">
        <f>$F$9</f>
        <v>43343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8" t="str">
        <f>$B$12</f>
        <v>Чипровци</v>
      </c>
      <c r="C456" s="1809"/>
      <c r="D456" s="1810"/>
      <c r="E456" s="411" t="s">
        <v>900</v>
      </c>
      <c r="F456" s="233" t="str">
        <f>$F$12</f>
        <v>6210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33</v>
      </c>
      <c r="F458" s="126" t="str">
        <f>+$F$15</f>
        <v>Чужди средства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2" t="s">
        <v>2045</v>
      </c>
      <c r="F460" s="1853"/>
      <c r="G460" s="1853"/>
      <c r="H460" s="1854"/>
      <c r="I460" s="566" t="s">
        <v>2046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7" t="s">
        <v>777</v>
      </c>
      <c r="D463" s="179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2" t="s">
        <v>780</v>
      </c>
      <c r="D467" s="1792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2" t="s">
        <v>2014</v>
      </c>
      <c r="D470" s="1792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7" t="s">
        <v>783</v>
      </c>
      <c r="D473" s="179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3" t="s">
        <v>790</v>
      </c>
      <c r="D480" s="1794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5" t="s">
        <v>942</v>
      </c>
      <c r="D483" s="179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0" t="s">
        <v>947</v>
      </c>
      <c r="D499" s="1796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0" t="s">
        <v>24</v>
      </c>
      <c r="D504" s="1796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799" t="s">
        <v>948</v>
      </c>
      <c r="D505" s="1799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5" t="s">
        <v>33</v>
      </c>
      <c r="D514" s="179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5" t="s">
        <v>37</v>
      </c>
      <c r="D518" s="179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5" t="s">
        <v>949</v>
      </c>
      <c r="D523" s="1801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0" t="s">
        <v>950</v>
      </c>
      <c r="D526" s="1791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58"/>
      <c r="G530" s="159"/>
      <c r="H530" s="587">
        <v>0</v>
      </c>
      <c r="I530" s="158"/>
      <c r="J530" s="159"/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73"/>
      <c r="G532" s="174"/>
      <c r="H532" s="599">
        <v>0</v>
      </c>
      <c r="I532" s="173"/>
      <c r="J532" s="174"/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3" t="s">
        <v>316</v>
      </c>
      <c r="D533" s="1804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5" t="s">
        <v>952</v>
      </c>
      <c r="D537" s="179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0" t="s">
        <v>953</v>
      </c>
      <c r="D538" s="1800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2" t="s">
        <v>954</v>
      </c>
      <c r="D543" s="1791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5" t="s">
        <v>955</v>
      </c>
      <c r="D546" s="179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8721</v>
      </c>
      <c r="K546" s="583">
        <f t="shared" si="132"/>
        <v>0</v>
      </c>
      <c r="L546" s="580">
        <f t="shared" si="132"/>
        <v>8721</v>
      </c>
      <c r="M546" s="7">
        <f t="shared" si="127"/>
        <v>1</v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>
        <v>8721</v>
      </c>
      <c r="K548" s="599">
        <v>0</v>
      </c>
      <c r="L548" s="1387">
        <f t="shared" si="121"/>
        <v>8721</v>
      </c>
      <c r="M548" s="7">
        <f t="shared" si="127"/>
        <v>1</v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2" t="s">
        <v>964</v>
      </c>
      <c r="D568" s="1802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-43822</v>
      </c>
      <c r="K568" s="583">
        <f t="shared" si="133"/>
        <v>0</v>
      </c>
      <c r="L568" s="580">
        <f t="shared" si="133"/>
        <v>-43822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>
        <v>7352</v>
      </c>
      <c r="K569" s="586">
        <v>0</v>
      </c>
      <c r="L569" s="1381">
        <f t="shared" si="121"/>
        <v>7352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-51174</v>
      </c>
      <c r="K575" s="1655">
        <v>0</v>
      </c>
      <c r="L575" s="1395">
        <f t="shared" si="134"/>
        <v>-51174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2" t="s">
        <v>969</v>
      </c>
      <c r="D588" s="1791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2" t="s">
        <v>842</v>
      </c>
      <c r="D593" s="1791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-35101</v>
      </c>
      <c r="K599" s="668">
        <f t="shared" si="138"/>
        <v>0</v>
      </c>
      <c r="L599" s="664">
        <f t="shared" si="138"/>
        <v>-35101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4" t="s">
        <v>2077</v>
      </c>
      <c r="H602" s="1785"/>
      <c r="I602" s="1785"/>
      <c r="J602" s="178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2" t="s">
        <v>887</v>
      </c>
      <c r="H603" s="1772"/>
      <c r="I603" s="1772"/>
      <c r="J603" s="1772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2076</v>
      </c>
      <c r="E605" s="673"/>
      <c r="F605" s="219" t="s">
        <v>889</v>
      </c>
      <c r="G605" s="1787" t="s">
        <v>2078</v>
      </c>
      <c r="H605" s="1788"/>
      <c r="I605" s="1788"/>
      <c r="J605" s="1789"/>
      <c r="K605" s="103"/>
      <c r="L605" s="229"/>
      <c r="M605" s="7">
        <v>1</v>
      </c>
      <c r="N605" s="520"/>
    </row>
    <row r="606" spans="1:14" ht="21.75" customHeight="1">
      <c r="A606" s="23"/>
      <c r="B606" s="1770" t="s">
        <v>890</v>
      </c>
      <c r="C606" s="1771"/>
      <c r="D606" s="674" t="s">
        <v>891</v>
      </c>
      <c r="E606" s="675"/>
      <c r="F606" s="676"/>
      <c r="G606" s="1772" t="s">
        <v>887</v>
      </c>
      <c r="H606" s="1772"/>
      <c r="I606" s="1772"/>
      <c r="J606" s="1772"/>
      <c r="K606" s="103"/>
      <c r="L606" s="229"/>
      <c r="M606" s="7">
        <v>1</v>
      </c>
      <c r="N606" s="520"/>
    </row>
    <row r="607" spans="1:14" ht="24.75" customHeight="1">
      <c r="A607" s="36"/>
      <c r="B607" s="1773" t="s">
        <v>2081</v>
      </c>
      <c r="C607" s="1774"/>
      <c r="D607" s="677" t="s">
        <v>892</v>
      </c>
      <c r="E607" s="678" t="s">
        <v>2075</v>
      </c>
      <c r="F607" s="679">
        <v>878101238</v>
      </c>
      <c r="G607" s="680" t="s">
        <v>893</v>
      </c>
      <c r="H607" s="1775" t="s">
        <v>2079</v>
      </c>
      <c r="I607" s="1776"/>
      <c r="J607" s="1777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775" t="s">
        <v>2080</v>
      </c>
      <c r="I609" s="1776"/>
      <c r="J609" s="1777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F429:G430 F559:G563 I544:J545 F537:K537 I547:J548 F424:K427 F474:G476 I474:J476 I528:J532 H407 I429:J430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2034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5">
        <f>$B$9</f>
        <v>0</v>
      </c>
      <c r="J16" s="1806"/>
      <c r="K16" s="180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49" t="s">
        <v>2049</v>
      </c>
      <c r="M23" s="1850"/>
      <c r="N23" s="1850"/>
      <c r="O23" s="1851"/>
      <c r="P23" s="1858" t="s">
        <v>2050</v>
      </c>
      <c r="Q23" s="1859"/>
      <c r="R23" s="1859"/>
      <c r="S23" s="186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8" t="s">
        <v>753</v>
      </c>
      <c r="K30" s="183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4" t="s">
        <v>756</v>
      </c>
      <c r="K33" s="183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6" t="s">
        <v>195</v>
      </c>
      <c r="K39" s="183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2" t="s">
        <v>200</v>
      </c>
      <c r="K47" s="1833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4" t="s">
        <v>201</v>
      </c>
      <c r="K48" s="183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8" t="s">
        <v>275</v>
      </c>
      <c r="K66" s="182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8" t="s">
        <v>731</v>
      </c>
      <c r="K70" s="182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8" t="s">
        <v>220</v>
      </c>
      <c r="K76" s="182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8" t="s">
        <v>222</v>
      </c>
      <c r="K79" s="1829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0" t="s">
        <v>223</v>
      </c>
      <c r="K80" s="1831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0" t="s">
        <v>224</v>
      </c>
      <c r="K81" s="1831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0" t="s">
        <v>1678</v>
      </c>
      <c r="K82" s="1831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8" t="s">
        <v>225</v>
      </c>
      <c r="K83" s="182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8" t="s">
        <v>237</v>
      </c>
      <c r="K99" s="1829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8" t="s">
        <v>238</v>
      </c>
      <c r="K100" s="1829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8" t="s">
        <v>239</v>
      </c>
      <c r="K101" s="1829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8" t="s">
        <v>240</v>
      </c>
      <c r="K102" s="182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8" t="s">
        <v>1679</v>
      </c>
      <c r="K109" s="182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8" t="s">
        <v>1676</v>
      </c>
      <c r="K113" s="1829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8" t="s">
        <v>1677</v>
      </c>
      <c r="K114" s="1829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0" t="s">
        <v>250</v>
      </c>
      <c r="K115" s="1831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8" t="s">
        <v>276</v>
      </c>
      <c r="K116" s="182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6" t="s">
        <v>251</v>
      </c>
      <c r="K119" s="1827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6" t="s">
        <v>252</v>
      </c>
      <c r="K120" s="182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6" t="s">
        <v>632</v>
      </c>
      <c r="K128" s="182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6" t="s">
        <v>694</v>
      </c>
      <c r="K131" s="1827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8" t="s">
        <v>695</v>
      </c>
      <c r="K132" s="182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1" t="s">
        <v>925</v>
      </c>
      <c r="K137" s="182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3" t="s">
        <v>703</v>
      </c>
      <c r="K141" s="1824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3" t="s">
        <v>703</v>
      </c>
      <c r="K142" s="1824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2013-12-30T07:01:00Z</cp:lastPrinted>
  <dcterms:created xsi:type="dcterms:W3CDTF">1997-12-10T11:54:07Z</dcterms:created>
  <dcterms:modified xsi:type="dcterms:W3CDTF">2018-09-11T06:28:51Z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