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690" windowHeight="4395" activeTab="1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<sst xmlns="http://schemas.openxmlformats.org/spreadsheetml/2006/main" count="3089" uniqueCount="2142">
  <si>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</si>
  <si>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</si>
  <si>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</si>
  <si>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</si>
  <si>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</si>
  <si>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</si>
  <si>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</si>
  <si>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</si>
  <si>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</si>
  <si>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</si>
  <si>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</si>
  <si>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</si>
  <si>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</si>
  <si>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</si>
  <si>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</si>
  <si>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</si>
  <si>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</si>
  <si>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</si>
  <si>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</si>
  <si>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</si>
  <si>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</si>
  <si>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</si>
  <si>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</si>
  <si>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</si>
  <si>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</si>
  <si>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</si>
  <si>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</si>
  <si>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</si>
  <si>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</si>
  <si>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</si>
  <si>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</si>
  <si>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</si>
  <si>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</si>
  <si>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</si>
  <si>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</si>
  <si>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</si>
  <si>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</si>
  <si>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</si>
  <si>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</si>
  <si>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</si>
  <si>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</si>
  <si>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</si>
  <si>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</si>
  <si>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</si>
  <si>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</si>
  <si>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</si>
  <si>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</si>
  <si>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</si>
  <si>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</si>
  <si>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</si>
  <si>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</si>
  <si>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</si>
  <si>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</si>
  <si>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</si>
  <si>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</si>
  <si>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</si>
  <si>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</si>
  <si>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</si>
  <si>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</si>
  <si>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</si>
  <si>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</si>
  <si>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</si>
  <si>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</si>
  <si>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</si>
  <si>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</si>
  <si>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</si>
  <si>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</si>
  <si>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</si>
  <si>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</si>
  <si>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</si>
  <si>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</si>
  <si>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</si>
  <si>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</si>
  <si>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</si>
  <si>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</si>
  <si>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</si>
  <si>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</si>
  <si>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</si>
  <si>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</si>
  <si>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</si>
  <si>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</si>
  <si>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</si>
  <si>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</si>
  <si>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</si>
  <si>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</si>
  <si>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</si>
  <si>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</si>
  <si>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</si>
  <si>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</si>
  <si>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</si>
  <si>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</si>
  <si>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</si>
  <si>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</si>
  <si>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</si>
  <si>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</si>
  <si>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</si>
  <si>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</si>
  <si>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</si>
  <si>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</si>
  <si>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</si>
  <si>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</si>
  <si>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</si>
  <si>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</si>
  <si>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</si>
  <si>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</si>
  <si>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</si>
  <si>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</si>
  <si>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</si>
  <si>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</si>
  <si>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</si>
  <si>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</si>
  <si>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</si>
  <si>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</si>
  <si>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</si>
  <si>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</si>
  <si>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</si>
  <si>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</si>
  <si>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</si>
  <si>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</si>
  <si>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</si>
  <si>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</si>
  <si>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</si>
  <si>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</si>
  <si>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</si>
  <si>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</si>
  <si>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</si>
  <si>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</si>
  <si>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</si>
  <si>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</si>
  <si>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</si>
  <si>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</si>
  <si>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</si>
  <si>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</si>
  <si>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</si>
  <si>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</si>
  <si>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</si>
  <si>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</si>
  <si>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</si>
  <si>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</si>
  <si>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</si>
  <si>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</si>
  <si>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</si>
  <si>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</si>
  <si>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</si>
  <si>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</si>
  <si>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</si>
  <si>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</si>
  <si>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</si>
  <si>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</si>
  <si>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</si>
  <si>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</si>
  <si>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</si>
  <si>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</si>
  <si>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</si>
  <si>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</si>
  <si>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</si>
  <si>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</si>
  <si>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</si>
  <si>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</si>
  <si>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</si>
  <si>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</si>
  <si>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</si>
  <si>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</si>
  <si>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</si>
  <si>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</si>
  <si>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</si>
  <si>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</si>
  <si>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</si>
  <si>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</si>
  <si>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</si>
  <si>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</si>
  <si>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</si>
  <si>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</si>
  <si>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</si>
  <si>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</si>
  <si>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</si>
  <si>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</si>
  <si>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</si>
  <si>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</si>
  <si>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</si>
  <si>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</si>
  <si>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</si>
  <si>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</si>
  <si>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</si>
  <si>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</si>
  <si>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</si>
  <si>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</si>
  <si>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</si>
  <si>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</si>
  <si>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</si>
  <si>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</si>
  <si>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</si>
  <si>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</si>
  <si>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</si>
  <si>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</si>
  <si>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</si>
  <si>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</si>
  <si>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</si>
  <si>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</si>
  <si>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</si>
  <si>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</si>
  <si>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</si>
  <si>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</si>
  <si>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</si>
  <si>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</si>
  <si>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</si>
  <si>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</si>
  <si>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</si>
  <si>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</si>
  <si>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</si>
  <si>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</si>
  <si>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</si>
  <si>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</si>
  <si>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</si>
  <si>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</si>
  <si>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</si>
  <si>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</si>
  <si>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</si>
  <si>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</si>
  <si>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</si>
  <si>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</si>
  <si>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</si>
  <si>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</si>
  <si>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</si>
  <si>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</si>
  <si>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</si>
  <si>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</si>
  <si>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</si>
  <si>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</si>
  <si>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</si>
  <si>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</si>
  <si>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</si>
  <si>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</si>
  <si>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</si>
  <si>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</si>
  <si>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</si>
  <si>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</si>
  <si>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</si>
  <si>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</si>
  <si>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</si>
  <si>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</si>
  <si>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</si>
  <si>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</si>
  <si>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</si>
  <si>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</si>
  <si>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</si>
  <si>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</si>
  <si>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</si>
  <si>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</si>
  <si>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</si>
  <si>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</si>
  <si>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</si>
  <si>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</si>
  <si>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</si>
  <si>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</si>
  <si>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</si>
  <si>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</si>
  <si>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</si>
  <si>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</si>
  <si>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</si>
  <si>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</si>
  <si>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</si>
  <si>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</si>
  <si>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</si>
  <si>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</si>
  <si>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</si>
  <si>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</si>
  <si>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</si>
  <si>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</si>
  <si>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</si>
  <si>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</si>
  <si>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</si>
  <si>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</si>
  <si>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</si>
  <si>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</si>
  <si>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</si>
  <si>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</si>
  <si>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</si>
  <si>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</si>
  <si>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</si>
  <si>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</si>
  <si>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</si>
  <si>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</si>
  <si>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</si>
  <si>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</si>
  <si>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</si>
  <si>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</si>
  <si>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</si>
  <si>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</si>
  <si>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</si>
  <si>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</si>
  <si>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</si>
  <si>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</si>
  <si>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</si>
  <si>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</si>
  <si>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</si>
  <si>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</si>
  <si>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</si>
  <si>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</si>
  <si>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</si>
  <si>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</si>
  <si>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</si>
  <si>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</si>
  <si>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</si>
  <si>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</si>
  <si>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</si>
  <si>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</si>
  <si>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</si>
  <si>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</si>
  <si>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</si>
  <si>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</si>
  <si>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</si>
  <si>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</si>
  <si>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</si>
  <si>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</si>
  <si>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</si>
  <si>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</si>
  <si>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</si>
  <si>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</si>
  <si>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</si>
  <si>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</si>
  <si>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</si>
  <si>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</si>
  <si>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</si>
  <si>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</si>
  <si>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</si>
  <si>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</si>
  <si>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</si>
  <si>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</si>
  <si>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</si>
  <si>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</si>
  <si>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</si>
  <si>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</si>
  <si>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</si>
  <si>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</si>
  <si>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</si>
  <si>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</si>
  <si>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</si>
  <si>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</si>
  <si>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</si>
  <si>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</si>
  <si>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</si>
  <si>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</si>
  <si>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</si>
  <si>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</si>
  <si>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</si>
  <si>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</si>
  <si>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</si>
  <si>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</si>
  <si>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</si>
  <si>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</si>
  <si>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</si>
  <si>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</si>
  <si>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</si>
  <si>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</si>
  <si>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</si>
  <si>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</si>
  <si>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</si>
  <si>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</si>
  <si>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</si>
  <si>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</si>
  <si>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</si>
  <si>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</si>
  <si>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</si>
  <si>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</si>
  <si>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</si>
  <si>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</si>
  <si>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</si>
  <si>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</si>
  <si>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</si>
  <si>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</si>
  <si>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</si>
  <si>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</si>
  <si>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</si>
  <si>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</si>
  <si>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</si>
  <si>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</si>
  <si>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</si>
  <si>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</si>
  <si>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</si>
  <si>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</si>
  <si>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</si>
  <si>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</si>
  <si>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</si>
  <si>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</si>
  <si>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</si>
  <si>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</si>
  <si>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</si>
  <si>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</si>
  <si>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</si>
  <si>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</si>
  <si>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</si>
  <si>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</si>
  <si>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</si>
  <si>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</si>
  <si>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</si>
  <si>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</si>
  <si>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</si>
  <si>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</si>
  <si>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</si>
  <si>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</si>
  <si>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</si>
  <si>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</si>
  <si>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</si>
  <si>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</si>
  <si>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</si>
  <si>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</si>
  <si>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</si>
  <si>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</si>
  <si>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</si>
  <si>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</si>
  <si>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</si>
  <si>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</si>
  <si>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</si>
  <si>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</si>
  <si>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</si>
  <si>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</si>
  <si>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</si>
  <si>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</si>
  <si>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</si>
  <si>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</si>
  <si>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</si>
  <si>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</si>
  <si>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</si>
  <si>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</si>
  <si>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</si>
  <si>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</si>
  <si>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</si>
  <si>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</si>
  <si>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</si>
  <si>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</si>
  <si>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</si>
  <si>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</si>
  <si>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</si>
  <si>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</si>
  <si>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</si>
  <si>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</si>
  <si>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</si>
  <si>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</si>
  <si>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</si>
  <si>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</si>
  <si>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</si>
  <si>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</si>
  <si>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</si>
  <si>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</si>
  <si>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</si>
  <si>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</si>
  <si>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</si>
  <si>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</si>
  <si>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</si>
  <si>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</si>
  <si>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</si>
  <si>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</si>
  <si>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</si>
  <si>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</si>
  <si>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</si>
  <si>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</si>
  <si>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</si>
  <si>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</si>
  <si>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</si>
  <si>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2. Разходи за застраховане и други финансови услуги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</si>
  <si>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</si>
  <si>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</si>
  <si>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</si>
  <si>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</si>
  <si>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</si>
  <si>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</si>
  <si>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</si>
  <si>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</si>
  <si>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</si>
  <si>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</si>
  <si>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</si>
  <si>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</si>
  <si>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</si>
  <si>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</si>
  <si>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</si>
  <si>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</si>
  <si>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</si>
  <si>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</si>
  <si>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</si>
  <si>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</si>
  <si>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</si>
  <si>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</si>
  <si>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</si>
  <si>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</si>
  <si>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</si>
  <si>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</si>
  <si>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</si>
  <si>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</si>
  <si>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</si>
  <si>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</si>
  <si>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</si>
  <si>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</si>
  <si>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</si>
  <si>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</si>
  <si>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</si>
  <si>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</si>
  <si>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</si>
  <si>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</si>
  <si>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</si>
  <si>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</si>
  <si>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</si>
  <si>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</si>
  <si>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</si>
  <si>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</si>
  <si>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</si>
  <si>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</si>
  <si>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</si>
  <si>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</si>
  <si>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</si>
  <si>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</si>
  <si>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</si>
  <si>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</si>
  <si>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</si>
  <si>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</si>
  <si>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</si>
  <si>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</si>
  <si>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</si>
  <si>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</si>
  <si>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</si>
  <si>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</si>
  <si>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</si>
  <si>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</si>
  <si>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</si>
  <si>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</si>
  <si>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</si>
  <si>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</si>
  <si>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</si>
  <si>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</si>
  <si>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</si>
  <si>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</si>
  <si>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</si>
  <si>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</si>
  <si>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</si>
  <si>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</si>
  <si>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</si>
  <si>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</si>
  <si>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</si>
  <si>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</si>
  <si>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</si>
  <si>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</si>
  <si>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</si>
  <si>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</si>
  <si>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</si>
  <si>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</si>
  <si>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</si>
  <si>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</si>
  <si>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</si>
  <si>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</si>
  <si>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</si>
  <si>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</si>
  <si>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</si>
  <si>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</si>
  <si>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</si>
  <si>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</si>
  <si>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</si>
  <si>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</si>
  <si>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</si>
  <si>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</si>
  <si>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</si>
  <si>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</si>
  <si>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</si>
  <si>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</si>
  <si>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</si>
  <si>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</si>
  <si>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</si>
  <si>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</si>
  <si>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</si>
  <si>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</si>
  <si>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</si>
  <si>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</si>
  <si>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</si>
  <si>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</si>
  <si>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</si>
  <si>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</si>
  <si>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</si>
  <si>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</si>
  <si>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</si>
  <si>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</si>
  <si>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</si>
  <si>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</si>
  <si>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</si>
  <si>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</si>
  <si>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</si>
  <si>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</si>
  <si>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</si>
  <si>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</si>
  <si>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</si>
  <si>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</si>
  <si>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</si>
  <si>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</si>
  <si>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</si>
  <si>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</si>
  <si>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</si>
  <si>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</si>
  <si>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</si>
  <si>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</si>
  <si>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</si>
  <si>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</si>
  <si>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</si>
  <si>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</si>
  <si>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</si>
  <si>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</si>
  <si>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</si>
  <si>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</si>
  <si>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</si>
  <si>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</si>
  <si>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</si>
  <si>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</si>
  <si>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</si>
  <si>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</si>
  <si>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</si>
  <si>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</si>
  <si>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</si>
  <si>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</si>
  <si>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</si>
  <si>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</si>
  <si>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</si>
  <si>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</si>
  <si>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</si>
  <si>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</si>
  <si>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</si>
  <si>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</si>
  <si>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</si>
  <si>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</si>
  <si>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</si>
  <si>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</si>
  <si>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</si>
  <si>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</si>
  <si>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</si>
  <si>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</si>
  <si>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</si>
  <si>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</si>
  <si>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</si>
  <si>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</si>
  <si>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</si>
  <si>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</si>
  <si>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</si>
  <si>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</si>
  <si>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</si>
  <si>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</si>
  <si>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</si>
  <si>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</si>
  <si>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</si>
  <si>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</si>
  <si>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</si>
  <si>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</si>
  <si>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</si>
  <si>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</si>
  <si>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</si>
  <si>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 xml:space="preserve">1. Данните се попълват в лева. 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</si>
  <si>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</si>
  <si>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</si>
  <si>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</si>
  <si>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</si>
  <si>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</si>
  <si>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</si>
  <si>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</si>
  <si>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</si>
  <si>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</si>
  <si>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</si>
  <si>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</si>
  <si>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</si>
  <si>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</si>
  <si>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</si>
  <si>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</si>
  <si>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</si>
  <si>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</si>
  <si>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</si>
  <si>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</si>
  <si>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</si>
  <si>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</si>
  <si>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</si>
  <si>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</si>
  <si>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</si>
  <si>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</si>
  <si>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</si>
  <si>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</si>
  <si>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</si>
  <si>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</si>
  <si>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</si>
  <si>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</si>
  <si>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</si>
  <si>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</si>
  <si>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</si>
  <si>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</si>
  <si>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</si>
  <si>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</si>
  <si>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</si>
  <si>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</si>
  <si>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</si>
  <si>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</si>
  <si>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</si>
  <si>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</si>
  <si>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</si>
  <si>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</si>
  <si>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</si>
  <si>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</si>
  <si>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</si>
  <si>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</si>
  <si>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</si>
  <si>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</si>
  <si>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</si>
  <si>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</si>
  <si>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</si>
  <si>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</si>
  <si>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</si>
  <si>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</si>
  <si>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</si>
  <si>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</si>
  <si>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</si>
  <si>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</si>
  <si>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</si>
  <si>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</si>
  <si>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</si>
  <si>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</si>
  <si>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</si>
  <si>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</si>
  <si>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</si>
  <si>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</si>
  <si>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</si>
  <si>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</si>
  <si>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</si>
  <si>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</si>
  <si>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</si>
  <si>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</si>
  <si>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</si>
  <si>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</si>
  <si>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</si>
  <si>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</si>
  <si>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</si>
  <si>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</si>
  <si>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</si>
  <si>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</si>
  <si>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</si>
  <si>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</si>
  <si>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</si>
  <si>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</si>
  <si>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</si>
  <si>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</si>
  <si>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</si>
  <si>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</si>
  <si>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</si>
  <si>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</si>
  <si>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</si>
  <si>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</si>
  <si>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</si>
  <si>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</si>
  <si>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</si>
  <si>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</si>
  <si>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</si>
  <si>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</si>
  <si>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</si>
  <si>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</si>
  <si>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</si>
  <si>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</si>
  <si>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</si>
  <si>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</si>
  <si>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</si>
  <si>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</si>
  <si>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</si>
  <si>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</si>
  <si>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</si>
  <si>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</si>
  <si>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</si>
  <si>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</si>
  <si>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</si>
  <si>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</si>
  <si>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</si>
  <si>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</si>
  <si>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</si>
  <si>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</si>
  <si>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</si>
  <si>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</si>
  <si>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</si>
  <si>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</si>
  <si>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</si>
  <si>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</si>
  <si>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</si>
  <si>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</si>
  <si>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</si>
  <si>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</si>
  <si>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</si>
  <si>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</si>
  <si>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</si>
  <si>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</si>
  <si>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</si>
  <si>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</si>
  <si>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</si>
  <si>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</si>
  <si>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</si>
  <si>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</si>
  <si>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</si>
  <si>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</si>
  <si>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</si>
  <si>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</si>
  <si>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</si>
  <si>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</si>
  <si>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</si>
  <si>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</si>
  <si>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</si>
  <si>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</si>
  <si>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</si>
  <si>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</si>
  <si>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</si>
  <si>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</si>
  <si>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</si>
  <si>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</si>
  <si>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</si>
  <si>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</si>
  <si>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</si>
  <si>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</si>
  <si>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</si>
  <si>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</si>
  <si>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</si>
  <si>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</si>
  <si>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</si>
  <si>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</si>
  <si>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</si>
  <si>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</si>
  <si>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</si>
  <si>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</si>
  <si>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</si>
  <si>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</si>
  <si>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</si>
  <si>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</si>
  <si>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</si>
  <si>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</si>
  <si>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</si>
  <si>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</si>
  <si>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</si>
  <si>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</si>
  <si>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</si>
  <si>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</si>
  <si>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</si>
  <si>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</si>
  <si>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</si>
  <si>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</si>
  <si>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</si>
  <si>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</si>
  <si>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</si>
  <si>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</si>
  <si>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</si>
  <si>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</si>
  <si>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</si>
  <si>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</si>
  <si>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</si>
  <si>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</si>
  <si>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</si>
  <si>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</si>
  <si>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</si>
  <si>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</si>
  <si>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</si>
  <si>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</si>
  <si>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</si>
  <si>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</si>
  <si>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</si>
  <si>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</si>
  <si>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</si>
  <si>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</si>
  <si>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</si>
  <si>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</si>
  <si>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</si>
  <si>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</si>
  <si>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</si>
  <si>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</si>
  <si>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</si>
  <si>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</si>
  <si>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</si>
  <si>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</si>
  <si>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</si>
  <si>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</si>
  <si>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</si>
  <si>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</si>
  <si>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</si>
  <si>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</si>
  <si>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</si>
  <si>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</si>
  <si>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</si>
  <si>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</si>
  <si>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</si>
  <si>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</si>
  <si>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</si>
  <si>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</si>
  <si>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</si>
  <si>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</si>
  <si>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</si>
  <si>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</si>
  <si>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</si>
  <si>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</si>
  <si>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</si>
  <si>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</si>
  <si>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</si>
  <si>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</si>
  <si>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</si>
  <si>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</si>
  <si>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</si>
  <si>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</si>
  <si>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</si>
  <si>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</si>
  <si>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</si>
  <si>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</si>
  <si>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</si>
  <si>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</si>
  <si>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</si>
  <si>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</si>
  <si>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</si>
  <si>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</si>
  <si>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</si>
  <si>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</si>
  <si>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</si>
  <si>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</si>
  <si>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</si>
  <si>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</si>
  <si>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</si>
  <si>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</si>
  <si>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</si>
  <si>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</si>
  <si>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</si>
  <si>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</si>
  <si>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</si>
  <si>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</si>
  <si>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</si>
  <si>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</si>
  <si>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</si>
  <si>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</si>
  <si>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</si>
  <si>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</si>
  <si>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</si>
  <si>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</si>
  <si>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</si>
  <si>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</si>
  <si>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</si>
  <si>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</si>
  <si>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</si>
  <si>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</si>
  <si>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</si>
  <si>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</si>
  <si>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</si>
  <si>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</si>
  <si>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</si>
  <si>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</si>
  <si>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</si>
  <si>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</si>
  <si>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</si>
  <si>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</si>
  <si>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</si>
  <si>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</si>
  <si>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</si>
  <si>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</si>
  <si>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</si>
  <si>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</si>
  <si>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</si>
  <si>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</si>
  <si>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</si>
  <si>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</si>
  <si>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</si>
  <si>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</si>
  <si>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</si>
  <si>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</si>
  <si>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</si>
  <si>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</si>
  <si>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</si>
  <si>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</si>
  <si>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</si>
  <si>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</si>
  <si>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</si>
  <si>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</si>
  <si>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</si>
  <si>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</si>
  <si>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</si>
  <si>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</si>
  <si>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</si>
  <si>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</si>
  <si>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</si>
  <si>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</si>
  <si>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</si>
  <si>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</si>
  <si>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</si>
  <si>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</si>
  <si>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</si>
  <si>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</si>
  <si>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</si>
  <si>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</si>
  <si>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</si>
  <si>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</si>
  <si>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</si>
  <si>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</si>
  <si>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</si>
  <si>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</si>
  <si>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</si>
  <si>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</si>
  <si>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</si>
  <si>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</si>
  <si>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</si>
  <si>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</si>
  <si>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</si>
  <si>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</si>
  <si>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</si>
  <si>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</si>
  <si>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</si>
  <si>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</si>
  <si>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</si>
  <si>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</si>
  <si>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</si>
  <si>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</si>
  <si>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</si>
  <si>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</si>
  <si>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</si>
  <si>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</si>
  <si>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</si>
  <si>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</si>
  <si>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</si>
  <si>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</si>
  <si>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</si>
  <si>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</si>
  <si>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</si>
  <si>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</si>
  <si>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</si>
  <si>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</si>
  <si>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</si>
  <si>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</si>
  <si>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</si>
  <si>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</si>
  <si>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</si>
  <si>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</si>
  <si>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</si>
  <si>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</si>
  <si>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</si>
  <si>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</si>
  <si>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</si>
  <si>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</si>
  <si>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</si>
  <si>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</si>
  <si>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</si>
  <si>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</si>
  <si>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</si>
  <si>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</si>
  <si>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</si>
  <si>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</si>
  <si>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</si>
  <si>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</si>
  <si>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</si>
  <si>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</si>
  <si>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</si>
  <si>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</si>
  <si>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</si>
  <si>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</si>
  <si>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</si>
  <si>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</si>
  <si>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</si>
  <si>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</si>
  <si>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</si>
  <si>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</si>
  <si>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</si>
  <si>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</si>
  <si>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</si>
  <si>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</si>
  <si>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</si>
  <si>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</si>
  <si>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</si>
  <si>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</si>
  <si>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</si>
  <si>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</si>
  <si>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</si>
  <si>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</si>
  <si>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</si>
  <si>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</si>
  <si>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</si>
  <si>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</si>
  <si>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</si>
  <si>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</si>
  <si>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</si>
  <si>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</si>
  <si>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</si>
  <si>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</si>
  <si>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</si>
  <si>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</si>
  <si>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</si>
  <si>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</si>
  <si>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</si>
  <si>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</si>
  <si>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</si>
  <si>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</si>
  <si>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</si>
  <si>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</si>
  <si>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</si>
  <si>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</si>
  <si>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</si>
  <si>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</si>
  <si>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</si>
  <si>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</si>
  <si>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</si>
  <si>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</si>
  <si>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</si>
  <si>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</si>
  <si>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</si>
  <si>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</si>
  <si>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</si>
  <si>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</si>
  <si>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</si>
  <si>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</si>
  <si>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</si>
  <si>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</si>
  <si>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</si>
  <si>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</si>
  <si>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</si>
  <si>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</si>
  <si>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</si>
  <si>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</si>
  <si>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</si>
  <si>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</si>
  <si>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</si>
  <si>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</si>
  <si>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</si>
  <si>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</si>
  <si>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</si>
  <si>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</si>
  <si>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</si>
  <si>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</si>
  <si>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</si>
  <si>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</si>
  <si>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</si>
  <si>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</si>
  <si>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</si>
  <si>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</si>
  <si>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</si>
  <si>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</si>
  <si>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</si>
  <si>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</si>
  <si>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</si>
  <si>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</si>
  <si>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</si>
  <si>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</si>
  <si>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</si>
  <si>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</si>
  <si>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</si>
  <si>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</si>
  <si>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</si>
  <si>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</si>
  <si>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</si>
  <si>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</si>
  <si>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</si>
  <si>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</si>
  <si>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</si>
  <si>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</si>
  <si>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</si>
  <si>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</si>
  <si>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</si>
  <si>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</si>
  <si>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</si>
  <si>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</si>
  <si>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</si>
  <si>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</si>
  <si>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</si>
  <si>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</si>
  <si>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</si>
  <si>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</si>
  <si>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</si>
  <si>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</si>
  <si>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</si>
  <si>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</si>
  <si>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</si>
  <si>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</si>
  <si>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</si>
  <si>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</si>
  <si>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</si>
  <si>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</si>
  <si>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</si>
  <si>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</si>
  <si>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</si>
  <si>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</si>
  <si>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</si>
  <si>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</si>
  <si>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</si>
  <si>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</si>
  <si>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</si>
  <si>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</si>
  <si>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</si>
  <si>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</si>
  <si>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</si>
  <si>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</si>
  <si>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</si>
  <si>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</si>
  <si>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</si>
  <si>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</si>
  <si>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</si>
  <si>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</si>
  <si>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</si>
  <si>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</si>
  <si>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</si>
  <si>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</si>
  <si>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</si>
  <si>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</si>
  <si>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</si>
  <si>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</si>
  <si>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</si>
  <si>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</si>
  <si>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</si>
  <si>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</si>
  <si>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</si>
  <si>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</si>
  <si>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</si>
  <si>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</si>
  <si>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</si>
  <si>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</si>
  <si>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</si>
  <si>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</si>
  <si>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</si>
  <si>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</si>
  <si>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</si>
  <si>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</si>
  <si>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</si>
  <si>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</si>
  <si>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</si>
  <si>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</si>
  <si>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</si>
  <si>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</si>
  <si>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</si>
  <si>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</si>
  <si>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</si>
  <si>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</si>
  <si>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</si>
  <si>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</si>
  <si>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</si>
  <si>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</si>
  <si>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</si>
  <si>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</si>
  <si>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</si>
  <si>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</si>
  <si>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</si>
  <si>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</si>
  <si>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</si>
  <si>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</si>
  <si>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</si>
  <si>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</si>
  <si>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</si>
  <si>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</si>
  <si>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</si>
  <si>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</si>
  <si>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</si>
  <si>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</si>
  <si>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</si>
  <si>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</si>
  <si>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</si>
  <si>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</si>
  <si>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</si>
  <si>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</si>
  <si>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</si>
  <si>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</si>
  <si>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</si>
  <si>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</si>
  <si>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</si>
  <si>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</si>
  <si>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</si>
  <si>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</si>
  <si>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</si>
  <si>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</si>
  <si>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</si>
  <si>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</si>
  <si>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</si>
  <si>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</si>
  <si>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</si>
  <si>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</si>
  <si>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</si>
  <si>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</si>
  <si>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</si>
  <si>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</si>
  <si>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</si>
  <si>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</si>
  <si>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</si>
  <si>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</si>
  <si>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</si>
  <si>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</si>
  <si>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</si>
  <si>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</si>
  <si>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</si>
  <si>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</si>
  <si>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</si>
  <si>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</si>
  <si>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</si>
  <si>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</si>
  <si>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</si>
  <si>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</si>
  <si>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</si>
  <si>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</si>
  <si>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</si>
  <si>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</si>
  <si>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</si>
  <si>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</si>
  <si>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</si>
  <si>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</si>
  <si>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</si>
  <si>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</si>
  <si>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</si>
  <si>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</si>
  <si>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</si>
  <si>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</si>
  <si>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</si>
  <si>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</si>
  <si>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</si>
  <si>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</si>
  <si>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</si>
  <si>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</si>
  <si>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</si>
  <si>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</si>
  <si>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</si>
  <si>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</si>
  <si>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</si>
  <si>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</si>
  <si>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</si>
  <si>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</si>
  <si>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</si>
  <si>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</si>
  <si>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</si>
  <si>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</si>
  <si>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</si>
  <si>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</si>
  <si>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</si>
  <si>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</si>
  <si>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</si>
  <si>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</si>
  <si>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</si>
  <si>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</si>
  <si>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</si>
  <si>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НАИМЕНОВАНИЯ НА ПАРАГРАФИТЕ И ПОДПАРАГРАФИТЕ</t>
  </si>
  <si>
    <t>(наименование на дейността)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</si>
  <si>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</si>
  <si>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</si>
  <si>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</si>
  <si>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</si>
  <si>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</si>
  <si>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</si>
  <si>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</si>
  <si>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</si>
  <si>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</si>
  <si>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</si>
  <si>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</si>
  <si>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</si>
  <si>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</si>
  <si>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</si>
  <si>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</si>
  <si>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</si>
  <si>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</si>
  <si>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</si>
  <si>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</si>
  <si>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</si>
  <si>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</si>
  <si>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</si>
  <si>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</si>
  <si>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</si>
  <si>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</si>
  <si>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</si>
  <si>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</si>
  <si>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</si>
  <si>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</si>
  <si>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</si>
  <si>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</si>
  <si>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</si>
  <si>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</si>
  <si>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</si>
  <si>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</si>
  <si>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</si>
  <si>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</si>
  <si>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</si>
  <si>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</si>
  <si>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</si>
  <si>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</si>
  <si>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</si>
  <si>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</si>
  <si>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</si>
  <si>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</si>
  <si>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</si>
  <si>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</si>
  <si>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</si>
  <si>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</si>
  <si>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</si>
  <si>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</si>
  <si>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</si>
  <si>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</si>
  <si>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</si>
  <si>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</si>
  <si>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</si>
  <si>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</si>
  <si>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</si>
  <si>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</si>
  <si>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</si>
  <si>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</si>
  <si>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</si>
  <si>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</si>
  <si>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</si>
  <si>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</si>
  <si>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</si>
  <si>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</si>
  <si>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</si>
  <si>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</si>
  <si>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</si>
  <si>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</si>
  <si>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</si>
  <si>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</si>
  <si>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</si>
  <si>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</si>
  <si>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</si>
  <si>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</si>
  <si>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</si>
  <si>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</si>
  <si>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</si>
  <si>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</si>
  <si>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</si>
  <si>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</si>
  <si>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</si>
  <si>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</si>
  <si>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</si>
  <si>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</si>
  <si>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</si>
  <si>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</si>
  <si>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</si>
  <si>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</si>
  <si>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</si>
  <si>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</si>
  <si>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</si>
  <si>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</si>
  <si>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</si>
  <si>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</si>
  <si>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</si>
  <si>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</si>
  <si>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</si>
  <si>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</si>
  <si>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</si>
  <si>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</si>
  <si>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</si>
  <si>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</si>
  <si>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</si>
  <si>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</si>
  <si>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</si>
  <si>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</si>
  <si>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</si>
  <si>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</si>
  <si>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</si>
  <si>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</si>
  <si>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</si>
  <si>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</si>
  <si>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</si>
  <si>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</si>
  <si>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</si>
  <si>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</si>
  <si>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</si>
  <si>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</si>
  <si>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</si>
  <si>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</si>
  <si>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</si>
  <si>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</si>
  <si>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</si>
  <si>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</si>
  <si>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</si>
  <si>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</si>
  <si>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</si>
  <si>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</si>
  <si>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</si>
  <si>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</si>
  <si>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</si>
  <si>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</si>
  <si>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</si>
  <si>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</si>
  <si>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</si>
  <si>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</si>
  <si>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</si>
  <si>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</si>
  <si>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</si>
  <si>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</si>
  <si>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</si>
  <si>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</si>
  <si>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</si>
  <si>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</si>
  <si>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</si>
  <si>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</si>
  <si>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</si>
  <si>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</si>
  <si>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</si>
  <si>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</si>
  <si>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</si>
  <si>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</si>
  <si>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</si>
  <si>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</si>
  <si>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</si>
  <si>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</si>
  <si>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</si>
  <si>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</si>
  <si>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</si>
  <si>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</si>
  <si>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</si>
  <si>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</si>
  <si>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</si>
  <si>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</si>
  <si>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</si>
  <si>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</si>
  <si>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</si>
  <si>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</si>
  <si>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</si>
  <si>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</si>
  <si>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</si>
  <si>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</si>
  <si>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</si>
  <si>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</si>
  <si>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</si>
  <si>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</si>
  <si>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</si>
  <si>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</si>
  <si>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</si>
  <si>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</si>
  <si>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</si>
  <si>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</si>
  <si>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</si>
  <si>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</si>
  <si>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</si>
  <si>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</si>
  <si>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</si>
  <si>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</si>
  <si>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</si>
  <si>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</si>
  <si>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</si>
  <si>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</si>
  <si>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</si>
  <si>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</si>
  <si>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</si>
  <si>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</si>
  <si>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</si>
  <si>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</si>
  <si>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</si>
  <si>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</si>
  <si>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</si>
  <si>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</si>
  <si>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</si>
  <si>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</si>
  <si>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</si>
  <si>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</si>
  <si>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</si>
  <si>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</si>
  <si>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</si>
  <si>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</si>
  <si>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</si>
  <si>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</si>
  <si>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</si>
  <si>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</si>
  <si>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</si>
  <si>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</si>
  <si>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</si>
  <si>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</si>
  <si>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</si>
  <si>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</si>
  <si>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</si>
  <si>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</si>
  <si>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</si>
  <si>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</si>
  <si>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</si>
  <si>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</si>
  <si>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</si>
  <si>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</si>
  <si>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</si>
  <si>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</si>
  <si>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</si>
  <si>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</si>
  <si>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</si>
  <si>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</si>
  <si>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</si>
  <si>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</si>
  <si>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</si>
  <si>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</si>
  <si>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</si>
  <si>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</si>
  <si>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</si>
  <si>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</si>
  <si>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</si>
  <si>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</si>
  <si>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</si>
  <si>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</si>
  <si>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</si>
  <si>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</si>
  <si>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</si>
  <si>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</si>
  <si>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</si>
  <si>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</si>
  <si>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</si>
  <si>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</si>
  <si>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</si>
  <si>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</si>
  <si>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</si>
  <si>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</si>
  <si>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</si>
  <si>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</si>
  <si>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</si>
  <si>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</si>
  <si>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</si>
  <si>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</si>
  <si>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</si>
  <si>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</si>
  <si>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</si>
  <si>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</si>
  <si>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</si>
  <si>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</si>
  <si>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</si>
  <si>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</si>
  <si>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</si>
  <si>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</si>
  <si>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</si>
  <si>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I. П Р И Х О Д И,  П О М О Щ И   И   Д А Р Е Н И Я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</si>
  <si>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</si>
  <si>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</si>
  <si>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</si>
  <si>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</si>
  <si>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</si>
  <si>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</si>
  <si>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</si>
  <si>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</si>
  <si>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</si>
  <si>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</si>
  <si>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</si>
  <si>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</si>
  <si>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</si>
  <si>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</si>
  <si>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</si>
  <si>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</si>
  <si>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</si>
  <si>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</si>
  <si>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</si>
  <si>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</si>
  <si>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</si>
  <si>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</si>
  <si>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</si>
  <si>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</si>
  <si>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</si>
  <si>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</si>
  <si>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</si>
  <si>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</si>
  <si>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</si>
  <si>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</si>
  <si>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</si>
  <si>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</si>
  <si>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</si>
  <si>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</si>
  <si>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</si>
  <si>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</si>
  <si>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</si>
  <si>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</si>
  <si>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</si>
  <si>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</si>
  <si>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</si>
  <si>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</si>
  <si>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</si>
  <si>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</si>
  <si>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</si>
  <si>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</si>
  <si>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</si>
  <si>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</si>
  <si>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</si>
  <si>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</si>
  <si>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</si>
  <si>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</si>
  <si>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</si>
  <si>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</si>
  <si>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</si>
  <si>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</si>
  <si>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</si>
  <si>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</si>
  <si>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</si>
  <si>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</si>
  <si>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</si>
  <si>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</si>
  <si>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</si>
  <si>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</si>
  <si>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</si>
  <si>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</si>
  <si>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</si>
  <si>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</si>
  <si>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</si>
  <si>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</si>
  <si>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</si>
  <si>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</si>
  <si>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</si>
  <si>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</si>
  <si>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</si>
  <si>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</si>
  <si>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</si>
  <si>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</si>
  <si>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</si>
  <si>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</si>
  <si>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</si>
  <si>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</si>
  <si>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</si>
  <si>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</si>
  <si>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</si>
  <si>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</si>
  <si>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</si>
  <si>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</si>
  <si>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</si>
  <si>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</si>
  <si>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</si>
  <si>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</si>
  <si>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</si>
  <si>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</si>
  <si>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</si>
  <si>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</si>
  <si>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</si>
  <si>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</si>
  <si>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</si>
  <si>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</si>
  <si>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</si>
  <si>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</si>
  <si>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</si>
  <si>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</si>
  <si>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</si>
  <si>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</si>
  <si>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</si>
  <si>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</si>
  <si>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</si>
  <si>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</si>
  <si>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</si>
  <si>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</si>
  <si>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</si>
  <si>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</si>
  <si>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</si>
  <si>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</si>
  <si>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</si>
  <si>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</si>
  <si>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</si>
  <si>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</si>
  <si>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</si>
  <si>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</si>
  <si>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</si>
  <si>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</si>
  <si>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</si>
  <si>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</si>
  <si>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</si>
  <si>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</si>
  <si>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</si>
  <si>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</si>
  <si>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</si>
  <si>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</si>
  <si>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</si>
  <si>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</si>
  <si>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</si>
  <si>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</si>
  <si>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</si>
  <si>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</si>
  <si>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</si>
  <si>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</si>
  <si>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</si>
  <si>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</si>
  <si>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</si>
  <si>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>1752</t>
  </si>
  <si>
    <t>1753</t>
  </si>
  <si>
    <t>1754</t>
  </si>
  <si>
    <t>1759</t>
  </si>
  <si>
    <t>1767</t>
  </si>
  <si>
    <t>1768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</si>
  <si>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</si>
  <si>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</si>
  <si>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</si>
  <si>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</si>
  <si>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</si>
  <si>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</si>
  <si>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</si>
  <si>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</si>
  <si>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</si>
  <si>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</si>
  <si>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</si>
  <si>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</si>
  <si>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</si>
  <si>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</si>
  <si>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</si>
  <si>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</si>
  <si>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</si>
  <si>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</si>
  <si>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</si>
  <si>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</si>
  <si>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</si>
  <si>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</si>
  <si>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</si>
  <si>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</si>
  <si>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</si>
  <si>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</si>
  <si>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</si>
  <si>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</si>
  <si>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</si>
  <si>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</si>
  <si>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</si>
  <si>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</si>
  <si>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</si>
  <si>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</si>
  <si>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</si>
  <si>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</si>
  <si>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</si>
  <si>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</si>
  <si>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</si>
  <si>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</si>
  <si>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</si>
  <si>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</si>
  <si>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</si>
  <si>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</si>
  <si>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</si>
  <si>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</si>
  <si>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</si>
  <si>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</si>
  <si>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</si>
  <si>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</si>
  <si>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</si>
  <si>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</si>
  <si>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</si>
  <si>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</si>
  <si>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</si>
  <si>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</si>
  <si>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</si>
  <si>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</si>
  <si>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</si>
  <si>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</si>
  <si>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</si>
  <si>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</si>
  <si>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</si>
  <si>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</si>
  <si>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</si>
  <si>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</si>
  <si>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</si>
  <si>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</si>
  <si>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</si>
  <si>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</si>
  <si>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</si>
  <si>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</si>
  <si>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</si>
  <si>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</si>
  <si>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</si>
  <si>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</si>
  <si>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</si>
  <si>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</si>
  <si>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</si>
  <si>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</si>
  <si>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</si>
  <si>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</si>
  <si>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</si>
  <si>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</si>
  <si>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</si>
  <si>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</si>
  <si>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</si>
  <si>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</si>
  <si>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</si>
  <si>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</si>
  <si>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</si>
  <si>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</si>
  <si>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</si>
  <si>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</si>
  <si>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</si>
  <si>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</si>
  <si>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</si>
  <si>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</si>
  <si>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</si>
  <si>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</si>
  <si>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</si>
  <si>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</si>
  <si>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</si>
  <si>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</si>
  <si>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</si>
  <si>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</si>
  <si>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</si>
  <si>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</si>
  <si>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</si>
  <si>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</si>
  <si>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</si>
  <si>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</si>
  <si>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</si>
  <si>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</si>
  <si>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</si>
  <si>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</si>
  <si>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</si>
  <si>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</si>
  <si>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</si>
  <si>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</si>
  <si>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</si>
  <si>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</si>
  <si>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</si>
  <si>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</si>
  <si>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</si>
  <si>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</si>
  <si>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</si>
  <si>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</si>
  <si>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</si>
  <si>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</si>
  <si>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</si>
  <si>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</si>
  <si>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</si>
  <si>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</si>
  <si>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</si>
  <si>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</si>
  <si>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</si>
  <si>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</si>
  <si>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</si>
  <si>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</si>
  <si>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</si>
  <si>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</si>
  <si>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</si>
  <si>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</si>
  <si>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</si>
  <si>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</si>
  <si>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</si>
  <si>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</si>
  <si>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</si>
  <si>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</si>
  <si>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</si>
  <si>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</si>
  <si>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</si>
  <si>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</si>
  <si>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</si>
  <si>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</si>
  <si>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</si>
  <si>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</si>
  <si>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</si>
  <si>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</si>
  <si>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</si>
  <si>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</si>
  <si>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</si>
  <si>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</si>
  <si>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</si>
  <si>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</si>
  <si>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</si>
  <si>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</si>
  <si>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</si>
  <si>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</si>
  <si>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</si>
  <si>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</si>
  <si>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</si>
  <si>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</si>
  <si>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</si>
  <si>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</si>
  <si>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</si>
  <si>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</si>
  <si>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</si>
  <si>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</si>
  <si>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</si>
  <si>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</si>
  <si>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</si>
  <si>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</si>
  <si>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</si>
  <si>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</si>
  <si>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</si>
  <si>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</si>
  <si>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</si>
  <si>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</si>
  <si>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</si>
  <si>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</si>
  <si>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</si>
  <si>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</si>
  <si>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</si>
  <si>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</si>
  <si>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</si>
  <si>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</si>
  <si>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</si>
  <si>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</si>
  <si>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</si>
  <si>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</si>
  <si>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</si>
  <si>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</si>
  <si>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</si>
  <si>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</si>
  <si>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</si>
  <si>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</si>
  <si>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</si>
  <si>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</si>
  <si>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</si>
  <si>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</si>
  <si>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</si>
  <si>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</si>
  <si>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</si>
  <si>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</si>
  <si>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</si>
  <si>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</si>
  <si>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</si>
  <si>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</si>
  <si>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</si>
  <si>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</si>
  <si>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</si>
  <si>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</si>
  <si>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</si>
  <si>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</si>
  <si>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</si>
  <si>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</si>
  <si>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</si>
  <si>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</si>
  <si>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</si>
  <si>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</si>
  <si>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</si>
  <si>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</si>
  <si>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</si>
  <si>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</si>
  <si>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</si>
  <si>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</si>
  <si>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</si>
  <si>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</si>
  <si>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</si>
  <si>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</si>
  <si>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</si>
  <si>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</si>
  <si>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</si>
  <si>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</si>
  <si>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</si>
  <si>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</si>
  <si>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</si>
  <si>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</si>
  <si>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</si>
  <si>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</si>
  <si>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</si>
  <si>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</si>
  <si>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</si>
  <si>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</si>
  <si>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</si>
  <si>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</si>
  <si>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</si>
  <si>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</si>
  <si>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</si>
  <si>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</si>
  <si>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</si>
  <si>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</si>
  <si>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</si>
  <si>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</si>
  <si>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</si>
  <si>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</si>
  <si>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</si>
  <si>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</si>
  <si>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</si>
  <si>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</si>
  <si>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</si>
  <si>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</si>
  <si>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</si>
  <si>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</si>
  <si>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</si>
  <si>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</si>
  <si>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</si>
  <si>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</si>
  <si>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</si>
  <si>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</si>
  <si>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</si>
  <si>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</si>
  <si>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</si>
  <si>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</si>
  <si>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</si>
  <si>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</si>
  <si>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</si>
  <si>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</si>
  <si>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</si>
  <si>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</si>
  <si>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</si>
  <si>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</si>
  <si>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</si>
  <si>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</si>
  <si>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</si>
  <si>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</si>
  <si>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</si>
  <si>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</si>
  <si>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</si>
  <si>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</si>
  <si>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</si>
  <si>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</si>
  <si>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</si>
  <si>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</si>
  <si>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</si>
  <si>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</si>
  <si>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</si>
  <si>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</si>
  <si>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</si>
  <si>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</si>
  <si>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</si>
  <si>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</si>
  <si>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</si>
  <si>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</si>
  <si>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</si>
  <si>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</si>
  <si>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</si>
  <si>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</si>
  <si>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</si>
  <si>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</si>
  <si>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</si>
  <si>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</si>
  <si>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</si>
  <si>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</si>
  <si>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</si>
  <si>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</si>
  <si>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</si>
  <si>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</si>
  <si>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</si>
  <si>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</si>
  <si>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</si>
  <si>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</si>
  <si>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</si>
  <si>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</si>
  <si>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</si>
  <si>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</si>
  <si>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</si>
  <si>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</si>
  <si>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</si>
  <si>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</si>
  <si>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</si>
  <si>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</si>
  <si>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</si>
  <si>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</si>
  <si>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</si>
  <si>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</si>
  <si>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</si>
  <si>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</si>
  <si>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</si>
  <si>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</si>
  <si>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</si>
  <si>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</si>
  <si>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</si>
  <si>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</si>
  <si>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</si>
  <si>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</si>
  <si>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</si>
  <si>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</si>
  <si>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</si>
  <si>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</si>
  <si>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</si>
  <si>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</si>
  <si>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</si>
  <si>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</si>
  <si>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</si>
  <si>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</si>
  <si>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</si>
  <si>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</si>
  <si>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</si>
  <si>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</si>
  <si>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</si>
  <si>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</si>
  <si>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</si>
  <si>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</si>
  <si>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</si>
  <si>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</si>
  <si>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</si>
  <si>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</si>
  <si>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</si>
  <si>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 xml:space="preserve">            наличности  в лв. равн.по валутни сметки и каса в чужб. в кр.на периода 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</si>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</sst>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8" fillId="6" borderId="0" applyNumberFormat="0" applyBorder="0" applyAlignment="0" applyProtection="0"/>
    <xf numFmtId="0" fontId="138" fillId="3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9" fillId="6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8" borderId="0" applyNumberFormat="0" applyBorder="0" applyAlignment="0" applyProtection="0"/>
    <xf numFmtId="0" fontId="139" fillId="6" borderId="0" applyNumberFormat="0" applyBorder="0" applyAlignment="0" applyProtection="0"/>
    <xf numFmtId="0" fontId="139" fillId="3" borderId="0" applyNumberFormat="0" applyBorder="0" applyAlignment="0" applyProtection="0"/>
    <xf numFmtId="0" fontId="139" fillId="11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39" fillId="14" borderId="0" applyNumberFormat="0" applyBorder="0" applyAlignment="0" applyProtection="0"/>
    <xf numFmtId="0" fontId="140" fillId="15" borderId="0" applyNumberFormat="0" applyBorder="0" applyAlignment="0" applyProtection="0"/>
    <xf numFmtId="0" fontId="141" fillId="16" borderId="1" applyNumberFormat="0" applyAlignment="0" applyProtection="0"/>
    <xf numFmtId="0" fontId="142" fillId="17" borderId="2" applyNumberFormat="0" applyAlignment="0" applyProtection="0"/>
    <xf numFmtId="0" fontId="143" fillId="0" borderId="0" applyNumberFormat="0" applyFill="0" applyBorder="0" applyAlignment="0" applyProtection="0"/>
    <xf numFmtId="0" fontId="145" fillId="6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7" borderId="1" applyNumberFormat="0" applyAlignment="0" applyProtection="0"/>
    <xf numFmtId="0" fontId="152" fillId="0" borderId="6" applyNumberFormat="0" applyFill="0" applyAlignment="0" applyProtection="0"/>
    <xf numFmtId="0" fontId="153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54" fillId="0" borderId="0">
      <alignment/>
      <protection/>
    </xf>
    <xf numFmtId="0" fontId="1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55" fillId="16" borderId="8" applyNumberFormat="0" applyAlignment="0" applyProtection="0"/>
    <xf numFmtId="0" fontId="156" fillId="0" borderId="0" applyNumberFormat="0" applyFill="0" applyBorder="0" applyAlignment="0" applyProtection="0"/>
    <xf numFmtId="0" fontId="157" fillId="0" borderId="9" applyNumberFormat="0" applyFill="0" applyAlignment="0" applyProtection="0"/>
    <xf numFmtId="0" fontId="1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</cellStyleXfs>
  <cellXfs count="190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13" fillId="4" borderId="12" xfId="52" applyNumberFormat="1" applyFont="1" applyFill="1" applyBorder="1" applyAlignment="1" applyProtection="1" quotePrefix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59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60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60" fillId="7" borderId="16" xfId="52" applyFont="1" applyFill="1" applyBorder="1" applyAlignment="1">
      <alignment horizontal="center" vertical="center" wrapText="1"/>
      <protection/>
    </xf>
    <xf numFmtId="0" fontId="160" fillId="7" borderId="17" xfId="52" applyFont="1" applyFill="1" applyBorder="1" applyAlignment="1">
      <alignment horizontal="center" vertical="center"/>
      <protection/>
    </xf>
    <xf numFmtId="0" fontId="160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61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7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8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8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86" fontId="80" fillId="5" borderId="39" xfId="52" applyNumberFormat="1" applyFont="1" applyFill="1" applyBorder="1" applyAlignment="1" applyProtection="1">
      <alignment horizontal="center" vertical="center"/>
      <protection/>
    </xf>
    <xf numFmtId="17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8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62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60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63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84" fontId="159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59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64" fillId="7" borderId="16" xfId="52" applyFont="1" applyFill="1" applyBorder="1" applyAlignment="1" applyProtection="1">
      <alignment horizontal="center" vertical="center" wrapText="1"/>
      <protection/>
    </xf>
    <xf numFmtId="0" fontId="165" fillId="7" borderId="20" xfId="52" applyFont="1" applyFill="1" applyBorder="1" applyAlignment="1" applyProtection="1">
      <alignment horizontal="center" vertical="center"/>
      <protection/>
    </xf>
    <xf numFmtId="0" fontId="165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66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67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7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7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5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68" fillId="16" borderId="84" xfId="60" applyNumberFormat="1" applyFont="1" applyFill="1" applyBorder="1" applyAlignment="1" applyProtection="1" quotePrefix="1">
      <alignment horizontal="right" vertical="center"/>
      <protection/>
    </xf>
    <xf numFmtId="0" fontId="168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8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69" fillId="7" borderId="49" xfId="60" applyNumberFormat="1" applyFont="1" applyFill="1" applyBorder="1" applyAlignment="1" applyProtection="1">
      <alignment horizontal="right" vertical="center"/>
      <protection/>
    </xf>
    <xf numFmtId="0" fontId="165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77" fontId="170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71" fillId="23" borderId="15" xfId="0" applyFont="1" applyFill="1" applyBorder="1" applyAlignment="1" applyProtection="1">
      <alignment horizontal="left" vertical="center"/>
      <protection/>
    </xf>
    <xf numFmtId="0" fontId="172" fillId="23" borderId="15" xfId="52" applyFont="1" applyFill="1" applyBorder="1" applyAlignment="1" applyProtection="1">
      <alignment horizontal="center" vertical="center"/>
      <protection/>
    </xf>
    <xf numFmtId="0" fontId="173" fillId="23" borderId="15" xfId="0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/>
      <protection/>
    </xf>
    <xf numFmtId="0" fontId="174" fillId="23" borderId="23" xfId="52" applyFont="1" applyFill="1" applyBorder="1" applyAlignment="1" applyProtection="1" quotePrefix="1">
      <alignment horizontal="center" vertical="center"/>
      <protection/>
    </xf>
    <xf numFmtId="0" fontId="174" fillId="23" borderId="24" xfId="52" applyFont="1" applyFill="1" applyBorder="1" applyAlignment="1" applyProtection="1">
      <alignment horizontal="center" vertical="center"/>
      <protection/>
    </xf>
    <xf numFmtId="0" fontId="175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2" fillId="23" borderId="19" xfId="52" applyFont="1" applyFill="1" applyBorder="1" applyAlignment="1" applyProtection="1">
      <alignment horizontal="center" vertical="center" wrapText="1"/>
      <protection/>
    </xf>
    <xf numFmtId="0" fontId="176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74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86" fontId="80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8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6" fontId="80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8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80" fillId="5" borderId="29" xfId="52" applyNumberFormat="1" applyFont="1" applyFill="1" applyBorder="1" applyAlignment="1" applyProtection="1">
      <alignment horizontal="center" vertical="center"/>
      <protection/>
    </xf>
    <xf numFmtId="186" fontId="80" fillId="5" borderId="27" xfId="52" applyNumberFormat="1" applyFont="1" applyFill="1" applyBorder="1" applyAlignment="1" applyProtection="1">
      <alignment horizontal="center" vertical="center"/>
      <protection/>
    </xf>
    <xf numFmtId="186" fontId="80" fillId="5" borderId="33" xfId="52" applyNumberFormat="1" applyFont="1" applyFill="1" applyBorder="1" applyAlignment="1" applyProtection="1">
      <alignment horizontal="center" vertical="center"/>
      <protection/>
    </xf>
    <xf numFmtId="186" fontId="80" fillId="5" borderId="31" xfId="52" applyNumberFormat="1" applyFont="1" applyFill="1" applyBorder="1" applyAlignment="1" applyProtection="1">
      <alignment horizontal="center" vertical="center"/>
      <protection/>
    </xf>
    <xf numFmtId="186" fontId="80" fillId="5" borderId="42" xfId="52" applyNumberFormat="1" applyFont="1" applyFill="1" applyBorder="1" applyAlignment="1" applyProtection="1">
      <alignment horizontal="center" vertical="center"/>
      <protection/>
    </xf>
    <xf numFmtId="186" fontId="80" fillId="5" borderId="43" xfId="52" applyNumberFormat="1" applyFont="1" applyFill="1" applyBorder="1" applyAlignment="1" applyProtection="1">
      <alignment horizontal="center" vertical="center"/>
      <protection/>
    </xf>
    <xf numFmtId="0" fontId="177" fillId="23" borderId="49" xfId="60" applyFont="1" applyFill="1" applyBorder="1" applyAlignment="1" quotePrefix="1">
      <alignment horizontal="right" vertical="center"/>
      <protection/>
    </xf>
    <xf numFmtId="0" fontId="174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76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1" fillId="16" borderId="97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8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77" fillId="23" borderId="49" xfId="60" applyFont="1" applyFill="1" applyBorder="1" applyAlignment="1" applyProtection="1" quotePrefix="1">
      <alignment horizontal="right" vertical="center"/>
      <protection/>
    </xf>
    <xf numFmtId="0" fontId="174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7" fillId="7" borderId="15" xfId="0" applyFont="1" applyFill="1" applyBorder="1" applyAlignment="1" applyProtection="1">
      <alignment horizontal="left" vertical="center"/>
      <protection/>
    </xf>
    <xf numFmtId="0" fontId="172" fillId="7" borderId="15" xfId="52" applyFont="1" applyFill="1" applyBorder="1" applyAlignment="1" applyProtection="1">
      <alignment horizontal="center" vertical="center"/>
      <protection/>
    </xf>
    <xf numFmtId="0" fontId="173" fillId="7" borderId="15" xfId="0" applyFont="1" applyFill="1" applyBorder="1" applyAlignment="1" applyProtection="1">
      <alignment horizontal="center" vertical="center"/>
      <protection/>
    </xf>
    <xf numFmtId="0" fontId="81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9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100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95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95" xfId="52" applyNumberFormat="1" applyFont="1" applyFill="1" applyBorder="1" applyAlignment="1" applyProtection="1" quotePrefix="1">
      <alignment horizontal="center" vertical="center"/>
      <protection/>
    </xf>
    <xf numFmtId="3" fontId="25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13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78" fillId="16" borderId="103" xfId="56" applyFont="1" applyFill="1" applyBorder="1" applyProtection="1">
      <alignment/>
      <protection/>
    </xf>
    <xf numFmtId="188" fontId="178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179" fillId="4" borderId="14" xfId="52" applyFont="1" applyFill="1" applyBorder="1" applyAlignment="1" applyProtection="1">
      <alignment horizontal="left" vertical="center"/>
      <protection/>
    </xf>
    <xf numFmtId="0" fontId="180" fillId="4" borderId="15" xfId="0" applyFont="1" applyFill="1" applyBorder="1" applyAlignment="1" applyProtection="1">
      <alignment horizontal="center" vertical="center"/>
      <protection/>
    </xf>
    <xf numFmtId="0" fontId="56" fillId="4" borderId="16" xfId="52" applyFont="1" applyFill="1" applyBorder="1" applyAlignment="1" applyProtection="1">
      <alignment horizontal="center" vertical="center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81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7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80" fillId="16" borderId="30" xfId="52" applyNumberFormat="1" applyFont="1" applyFill="1" applyBorder="1" applyAlignment="1" applyProtection="1">
      <alignment horizontal="center" vertical="center"/>
      <protection/>
    </xf>
    <xf numFmtId="186" fontId="80" fillId="16" borderId="34" xfId="52" applyNumberFormat="1" applyFont="1" applyFill="1" applyBorder="1" applyAlignment="1" applyProtection="1">
      <alignment horizontal="center" vertical="center"/>
      <protection/>
    </xf>
    <xf numFmtId="18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80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8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2" fillId="5" borderId="62" xfId="52" applyNumberFormat="1" applyFont="1" applyFill="1" applyBorder="1" applyAlignment="1" applyProtection="1">
      <alignment horizontal="center" vertical="center"/>
      <protection/>
    </xf>
    <xf numFmtId="186" fontId="82" fillId="5" borderId="64" xfId="52" applyNumberFormat="1" applyFont="1" applyFill="1" applyBorder="1" applyAlignment="1" applyProtection="1">
      <alignment horizontal="center" vertical="center"/>
      <protection/>
    </xf>
    <xf numFmtId="186" fontId="82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80" fillId="5" borderId="87" xfId="52" applyNumberFormat="1" applyFont="1" applyFill="1" applyBorder="1" applyAlignment="1" applyProtection="1">
      <alignment horizontal="center" vertical="center"/>
      <protection/>
    </xf>
    <xf numFmtId="186" fontId="80" fillId="5" borderId="84" xfId="52" applyNumberFormat="1" applyFont="1" applyFill="1" applyBorder="1" applyAlignment="1" applyProtection="1">
      <alignment horizontal="center" vertical="center"/>
      <protection/>
    </xf>
    <xf numFmtId="186" fontId="80" fillId="16" borderId="88" xfId="52" applyNumberFormat="1" applyFont="1" applyFill="1" applyBorder="1" applyAlignment="1" applyProtection="1">
      <alignment horizontal="center" vertical="center"/>
      <protection/>
    </xf>
    <xf numFmtId="186" fontId="80" fillId="16" borderId="39" xfId="52" applyNumberFormat="1" applyFont="1" applyFill="1" applyBorder="1" applyAlignment="1" applyProtection="1">
      <alignment horizontal="center" vertical="center"/>
      <protection/>
    </xf>
    <xf numFmtId="176" fontId="182" fillId="4" borderId="113" xfId="60" applyNumberFormat="1" applyFont="1" applyFill="1" applyBorder="1" applyAlignment="1">
      <alignment horizontal="right" vertical="center"/>
      <protection/>
    </xf>
    <xf numFmtId="17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78" fillId="16" borderId="103" xfId="56" applyNumberFormat="1" applyFont="1" applyFill="1" applyBorder="1" applyProtection="1">
      <alignment/>
      <protection/>
    </xf>
    <xf numFmtId="188" fontId="183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77" fontId="158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4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84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76" fontId="46" fillId="16" borderId="0" xfId="0" applyNumberFormat="1" applyFont="1" applyFill="1" applyBorder="1" applyAlignment="1" applyProtection="1">
      <alignment/>
      <protection/>
    </xf>
    <xf numFmtId="17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7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87" fontId="46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85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86" fillId="16" borderId="25" xfId="0" applyNumberFormat="1" applyFont="1" applyFill="1" applyBorder="1" applyAlignment="1" applyProtection="1" quotePrefix="1">
      <alignment/>
      <protection/>
    </xf>
    <xf numFmtId="187" fontId="187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87" fontId="46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86" fillId="16" borderId="105" xfId="0" applyNumberFormat="1" applyFont="1" applyFill="1" applyBorder="1" applyAlignment="1" applyProtection="1" quotePrefix="1">
      <alignment/>
      <protection/>
    </xf>
    <xf numFmtId="187" fontId="187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88" fillId="4" borderId="0" xfId="58" applyFont="1" applyFill="1" applyProtection="1">
      <alignment/>
      <protection/>
    </xf>
    <xf numFmtId="0" fontId="161" fillId="4" borderId="0" xfId="55" applyFont="1" applyFill="1" applyAlignment="1" applyProtection="1">
      <alignment horizontal="center" vertical="center"/>
      <protection/>
    </xf>
    <xf numFmtId="0" fontId="189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61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90" fillId="16" borderId="12" xfId="58" applyNumberFormat="1" applyFont="1" applyFill="1" applyBorder="1" applyAlignment="1" applyProtection="1">
      <alignment horizontal="center" vertical="center"/>
      <protection/>
    </xf>
    <xf numFmtId="18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59" fillId="16" borderId="12" xfId="0" applyNumberFormat="1" applyFont="1" applyFill="1" applyBorder="1" applyAlignment="1" applyProtection="1">
      <alignment horizontal="center" vertical="center"/>
      <protection/>
    </xf>
    <xf numFmtId="0" fontId="184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91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84" fontId="174" fillId="16" borderId="12" xfId="64" applyNumberFormat="1" applyFont="1" applyFill="1" applyBorder="1" applyAlignment="1" applyProtection="1">
      <alignment horizontal="center" vertical="center"/>
      <protection/>
    </xf>
    <xf numFmtId="0" fontId="190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92" fillId="4" borderId="0" xfId="58" applyFont="1" applyFill="1" applyBorder="1" applyAlignment="1" applyProtection="1">
      <alignment horizontal="center"/>
      <protection/>
    </xf>
    <xf numFmtId="187" fontId="100" fillId="4" borderId="0" xfId="65" applyNumberFormat="1" applyFont="1" applyFill="1" applyBorder="1" applyAlignment="1" applyProtection="1">
      <alignment/>
      <protection/>
    </xf>
    <xf numFmtId="38" fontId="100" fillId="4" borderId="0" xfId="65" applyNumberFormat="1" applyFont="1" applyFill="1" applyBorder="1" applyProtection="1">
      <alignment/>
      <protection/>
    </xf>
    <xf numFmtId="0" fontId="100" fillId="4" borderId="0" xfId="65" applyNumberFormat="1" applyFont="1" applyFill="1" applyAlignment="1" applyProtection="1">
      <alignment/>
      <protection/>
    </xf>
    <xf numFmtId="0" fontId="191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93" fillId="16" borderId="12" xfId="52" applyNumberFormat="1" applyFont="1" applyFill="1" applyBorder="1" applyAlignment="1" applyProtection="1">
      <alignment horizontal="center" vertical="center"/>
      <protection/>
    </xf>
    <xf numFmtId="0" fontId="194" fillId="25" borderId="0" xfId="55" applyFont="1" applyFill="1" applyAlignment="1" applyProtection="1" quotePrefix="1">
      <alignment horizontal="center"/>
      <protection/>
    </xf>
    <xf numFmtId="17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7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76" fontId="46" fillId="4" borderId="0" xfId="55" applyNumberFormat="1" applyFont="1" applyFill="1" applyBorder="1" applyAlignment="1" applyProtection="1">
      <alignment horizontal="left"/>
      <protection/>
    </xf>
    <xf numFmtId="193" fontId="46" fillId="16" borderId="104" xfId="55" applyNumberFormat="1" applyFont="1" applyFill="1" applyBorder="1" applyAlignment="1" applyProtection="1" quotePrefix="1">
      <alignment horizontal="center"/>
      <protection/>
    </xf>
    <xf numFmtId="193" fontId="46" fillId="16" borderId="105" xfId="55" applyNumberFormat="1" applyFont="1" applyFill="1" applyBorder="1" applyAlignment="1" applyProtection="1" quotePrefix="1">
      <alignment horizontal="center"/>
      <protection/>
    </xf>
    <xf numFmtId="193" fontId="46" fillId="16" borderId="106" xfId="55" applyNumberFormat="1" applyFont="1" applyFill="1" applyBorder="1" applyAlignment="1" applyProtection="1" quotePrefix="1">
      <alignment horizontal="center"/>
      <protection/>
    </xf>
    <xf numFmtId="193" fontId="172" fillId="7" borderId="126" xfId="55" applyNumberFormat="1" applyFont="1" applyFill="1" applyBorder="1" applyAlignment="1" applyProtection="1" quotePrefix="1">
      <alignment horizontal="center" wrapText="1"/>
      <protection/>
    </xf>
    <xf numFmtId="193" fontId="171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60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95" fillId="23" borderId="126" xfId="55" applyNumberFormat="1" applyFont="1" applyFill="1" applyBorder="1" applyAlignment="1" applyProtection="1" quotePrefix="1">
      <alignment horizontal="center" wrapText="1"/>
      <protection/>
    </xf>
    <xf numFmtId="193" fontId="46" fillId="16" borderId="136" xfId="55" applyNumberFormat="1" applyFont="1" applyFill="1" applyBorder="1" applyAlignment="1" applyProtection="1" quotePrefix="1">
      <alignment horizontal="center" wrapText="1"/>
      <protection/>
    </xf>
    <xf numFmtId="17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194" fontId="172" fillId="7" borderId="132" xfId="55" applyNumberFormat="1" applyFont="1" applyFill="1" applyBorder="1" applyAlignment="1" applyProtection="1" quotePrefix="1">
      <alignment horizontal="center"/>
      <protection/>
    </xf>
    <xf numFmtId="177" fontId="196" fillId="7" borderId="132" xfId="55" applyNumberFormat="1" applyFont="1" applyFill="1" applyBorder="1" applyAlignment="1" applyProtection="1" quotePrefix="1">
      <alignment horizontal="center"/>
      <protection/>
    </xf>
    <xf numFmtId="194" fontId="161" fillId="4" borderId="132" xfId="55" applyNumberFormat="1" applyFont="1" applyFill="1" applyBorder="1" applyAlignment="1" applyProtection="1" quotePrefix="1">
      <alignment horizontal="center"/>
      <protection/>
    </xf>
    <xf numFmtId="177" fontId="160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95" fillId="23" borderId="132" xfId="55" applyNumberFormat="1" applyFont="1" applyFill="1" applyBorder="1" applyAlignment="1" applyProtection="1" quotePrefix="1">
      <alignment horizontal="center"/>
      <protection/>
    </xf>
    <xf numFmtId="17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8" xfId="55" applyFont="1" applyFill="1" applyBorder="1" applyAlignment="1" applyProtection="1" quotePrefix="1">
      <alignment horizontal="left"/>
      <protection/>
    </xf>
    <xf numFmtId="0" fontId="197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6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6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6" fillId="16" borderId="129" xfId="55" applyNumberFormat="1" applyFont="1" applyFill="1" applyBorder="1" applyAlignment="1" applyProtection="1">
      <alignment/>
      <protection/>
    </xf>
    <xf numFmtId="19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6" fillId="16" borderId="64" xfId="55" applyNumberFormat="1" applyFont="1" applyFill="1" applyBorder="1" applyAlignment="1" applyProtection="1">
      <alignment/>
      <protection/>
    </xf>
    <xf numFmtId="19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6" fillId="16" borderId="66" xfId="55" applyNumberFormat="1" applyFont="1" applyFill="1" applyBorder="1" applyAlignment="1" applyProtection="1">
      <alignment/>
      <protection/>
    </xf>
    <xf numFmtId="19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6" fillId="4" borderId="61" xfId="55" applyNumberFormat="1" applyFont="1" applyFill="1" applyBorder="1" applyAlignment="1" applyProtection="1">
      <alignment/>
      <protection/>
    </xf>
    <xf numFmtId="195" fontId="46" fillId="4" borderId="138" xfId="55" applyNumberFormat="1" applyFont="1" applyFill="1" applyBorder="1" applyAlignment="1" applyProtection="1">
      <alignment/>
      <protection/>
    </xf>
    <xf numFmtId="19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6" fillId="5" borderId="100" xfId="55" applyNumberFormat="1" applyFont="1" applyFill="1" applyBorder="1" applyAlignment="1" applyProtection="1">
      <alignment/>
      <protection/>
    </xf>
    <xf numFmtId="19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6" fillId="5" borderId="129" xfId="55" applyNumberFormat="1" applyFont="1" applyFill="1" applyBorder="1" applyAlignment="1" applyProtection="1">
      <alignment/>
      <protection/>
    </xf>
    <xf numFmtId="19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6" fillId="5" borderId="64" xfId="55" applyNumberFormat="1" applyFont="1" applyFill="1" applyBorder="1" applyAlignment="1" applyProtection="1">
      <alignment/>
      <protection/>
    </xf>
    <xf numFmtId="19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6" fillId="5" borderId="66" xfId="55" applyNumberFormat="1" applyFont="1" applyFill="1" applyBorder="1" applyAlignment="1" applyProtection="1">
      <alignment/>
      <protection/>
    </xf>
    <xf numFmtId="19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4" fillId="5" borderId="62" xfId="55" applyNumberFormat="1" applyFont="1" applyFill="1" applyBorder="1" applyAlignment="1" applyProtection="1">
      <alignment/>
      <protection/>
    </xf>
    <xf numFmtId="195" fontId="78" fillId="5" borderId="62" xfId="55" applyNumberFormat="1" applyFont="1" applyFill="1" applyBorder="1" applyAlignment="1" applyProtection="1">
      <alignment/>
      <protection/>
    </xf>
    <xf numFmtId="19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4" fillId="5" borderId="64" xfId="55" applyNumberFormat="1" applyFont="1" applyFill="1" applyBorder="1" applyAlignment="1" applyProtection="1">
      <alignment/>
      <protection/>
    </xf>
    <xf numFmtId="195" fontId="78" fillId="5" borderId="64" xfId="55" applyNumberFormat="1" applyFont="1" applyFill="1" applyBorder="1" applyAlignment="1" applyProtection="1">
      <alignment/>
      <protection/>
    </xf>
    <xf numFmtId="19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4" fillId="5" borderId="63" xfId="55" applyNumberFormat="1" applyFont="1" applyFill="1" applyBorder="1" applyAlignment="1" applyProtection="1">
      <alignment/>
      <protection/>
    </xf>
    <xf numFmtId="195" fontId="78" fillId="5" borderId="63" xfId="55" applyNumberFormat="1" applyFont="1" applyFill="1" applyBorder="1" applyAlignment="1" applyProtection="1">
      <alignment/>
      <protection/>
    </xf>
    <xf numFmtId="19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6" fillId="7" borderId="130" xfId="55" applyNumberFormat="1" applyFont="1" applyFill="1" applyBorder="1" applyAlignment="1" applyProtection="1">
      <alignment/>
      <protection/>
    </xf>
    <xf numFmtId="195" fontId="46" fillId="7" borderId="153" xfId="55" applyNumberFormat="1" applyFont="1" applyFill="1" applyBorder="1" applyAlignment="1" applyProtection="1">
      <alignment/>
      <protection/>
    </xf>
    <xf numFmtId="19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6" fillId="16" borderId="63" xfId="55" applyNumberFormat="1" applyFont="1" applyFill="1" applyBorder="1" applyAlignment="1" applyProtection="1">
      <alignment/>
      <protection/>
    </xf>
    <xf numFmtId="19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4" fillId="5" borderId="19" xfId="55" applyNumberFormat="1" applyFont="1" applyFill="1" applyBorder="1" applyAlignment="1" applyProtection="1">
      <alignment/>
      <protection/>
    </xf>
    <xf numFmtId="195" fontId="78" fillId="5" borderId="19" xfId="55" applyNumberFormat="1" applyFont="1" applyFill="1" applyBorder="1" applyAlignment="1" applyProtection="1">
      <alignment/>
      <protection/>
    </xf>
    <xf numFmtId="19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6" fillId="5" borderId="130" xfId="55" applyNumberFormat="1" applyFont="1" applyFill="1" applyBorder="1" applyAlignment="1" applyProtection="1">
      <alignment/>
      <protection/>
    </xf>
    <xf numFmtId="195" fontId="46" fillId="5" borderId="153" xfId="55" applyNumberFormat="1" applyFont="1" applyFill="1" applyBorder="1" applyAlignment="1" applyProtection="1">
      <alignment/>
      <protection/>
    </xf>
    <xf numFmtId="187" fontId="187" fillId="16" borderId="82" xfId="55" applyNumberFormat="1" applyFont="1" applyFill="1" applyBorder="1" applyAlignment="1" applyProtection="1" quotePrefix="1">
      <alignment/>
      <protection/>
    </xf>
    <xf numFmtId="187" fontId="186" fillId="16" borderId="82" xfId="55" applyNumberFormat="1" applyFont="1" applyFill="1" applyBorder="1" applyAlignment="1" applyProtection="1" quotePrefix="1">
      <alignment/>
      <protection/>
    </xf>
    <xf numFmtId="187" fontId="186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6" fillId="7" borderId="101" xfId="55" applyNumberFormat="1" applyFont="1" applyFill="1" applyBorder="1" applyAlignment="1" applyProtection="1">
      <alignment/>
      <protection/>
    </xf>
    <xf numFmtId="195" fontId="46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7" fillId="7" borderId="113" xfId="55" applyNumberFormat="1" applyFont="1" applyFill="1" applyBorder="1" applyAlignment="1" applyProtection="1">
      <alignment horizontal="left"/>
      <protection/>
    </xf>
    <xf numFmtId="187" fontId="47" fillId="7" borderId="117" xfId="55" applyNumberFormat="1" applyFont="1" applyFill="1" applyBorder="1" applyAlignment="1" applyProtection="1">
      <alignment horizontal="left"/>
      <protection/>
    </xf>
    <xf numFmtId="187" fontId="47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6" fillId="7" borderId="89" xfId="55" applyNumberFormat="1" applyFont="1" applyFill="1" applyBorder="1" applyAlignment="1" applyProtection="1">
      <alignment/>
      <protection/>
    </xf>
    <xf numFmtId="19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6" fillId="23" borderId="66" xfId="55" applyNumberFormat="1" applyFont="1" applyFill="1" applyBorder="1" applyAlignment="1" applyProtection="1">
      <alignment/>
      <protection/>
    </xf>
    <xf numFmtId="19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6" fillId="16" borderId="89" xfId="55" applyNumberFormat="1" applyFont="1" applyFill="1" applyBorder="1" applyAlignment="1" applyProtection="1">
      <alignment/>
      <protection/>
    </xf>
    <xf numFmtId="195" fontId="46" fillId="16" borderId="158" xfId="55" applyNumberFormat="1" applyFont="1" applyFill="1" applyBorder="1" applyAlignment="1" applyProtection="1">
      <alignment/>
      <protection/>
    </xf>
    <xf numFmtId="187" fontId="186" fillId="4" borderId="105" xfId="55" applyNumberFormat="1" applyFont="1" applyFill="1" applyBorder="1" applyAlignment="1" applyProtection="1" quotePrefix="1">
      <alignment/>
      <protection/>
    </xf>
    <xf numFmtId="187" fontId="186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86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19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9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88" fontId="80" fillId="7" borderId="159" xfId="55" applyNumberFormat="1" applyFont="1" applyFill="1" applyBorder="1" applyAlignment="1" applyProtection="1">
      <alignment horizontal="center"/>
      <protection/>
    </xf>
    <xf numFmtId="188" fontId="82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81" fillId="27" borderId="159" xfId="55" applyNumberFormat="1" applyFont="1" applyFill="1" applyBorder="1" applyAlignment="1" applyProtection="1">
      <alignment horizontal="center"/>
      <protection/>
    </xf>
    <xf numFmtId="188" fontId="82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2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88" fontId="80" fillId="7" borderId="165" xfId="55" applyNumberFormat="1" applyFont="1" applyFill="1" applyBorder="1" applyAlignment="1" applyProtection="1">
      <alignment horizontal="center"/>
      <protection/>
    </xf>
    <xf numFmtId="188" fontId="82" fillId="7" borderId="166" xfId="55" applyNumberFormat="1" applyFont="1" applyFill="1" applyBorder="1" applyAlignment="1" applyProtection="1">
      <alignment horizontal="center"/>
      <protection/>
    </xf>
    <xf numFmtId="188" fontId="81" fillId="27" borderId="165" xfId="55" applyNumberFormat="1" applyFont="1" applyFill="1" applyBorder="1" applyAlignment="1" applyProtection="1">
      <alignment horizontal="center"/>
      <protection/>
    </xf>
    <xf numFmtId="188" fontId="82" fillId="27" borderId="166" xfId="55" applyNumberFormat="1" applyFont="1" applyFill="1" applyBorder="1" applyAlignment="1" applyProtection="1">
      <alignment horizontal="center"/>
      <protection/>
    </xf>
    <xf numFmtId="188" fontId="82" fillId="23" borderId="167" xfId="55" applyNumberFormat="1" applyFont="1" applyFill="1" applyBorder="1" applyAlignment="1" applyProtection="1">
      <alignment horizontal="center"/>
      <protection/>
    </xf>
    <xf numFmtId="18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98" fillId="7" borderId="159" xfId="55" applyNumberFormat="1" applyFont="1" applyFill="1" applyBorder="1" applyAlignment="1" applyProtection="1">
      <alignment horizontal="center"/>
      <protection/>
    </xf>
    <xf numFmtId="188" fontId="199" fillId="7" borderId="160" xfId="55" applyNumberFormat="1" applyFont="1" applyFill="1" applyBorder="1" applyAlignment="1" applyProtection="1">
      <alignment horizontal="center"/>
      <protection/>
    </xf>
    <xf numFmtId="188" fontId="200" fillId="27" borderId="159" xfId="55" applyNumberFormat="1" applyFont="1" applyFill="1" applyBorder="1" applyAlignment="1" applyProtection="1">
      <alignment horizontal="center"/>
      <protection/>
    </xf>
    <xf numFmtId="188" fontId="201" fillId="27" borderId="160" xfId="55" applyNumberFormat="1" applyFont="1" applyFill="1" applyBorder="1" applyAlignment="1" applyProtection="1">
      <alignment horizontal="center"/>
      <protection/>
    </xf>
    <xf numFmtId="188" fontId="202" fillId="23" borderId="161" xfId="55" applyNumberFormat="1" applyFont="1" applyFill="1" applyBorder="1" applyAlignment="1" applyProtection="1">
      <alignment horizontal="center"/>
      <protection/>
    </xf>
    <xf numFmtId="188" fontId="43" fillId="16" borderId="162" xfId="55" applyNumberFormat="1" applyFont="1" applyFill="1" applyBorder="1" applyAlignment="1" applyProtection="1">
      <alignment horizontal="center"/>
      <protection/>
    </xf>
    <xf numFmtId="188" fontId="5" fillId="16" borderId="163" xfId="55" applyNumberFormat="1" applyFont="1" applyFill="1" applyBorder="1" applyAlignment="1" applyProtection="1">
      <alignment horizontal="center"/>
      <protection/>
    </xf>
    <xf numFmtId="188" fontId="13" fillId="16" borderId="164" xfId="55" applyNumberFormat="1" applyFont="1" applyFill="1" applyBorder="1" applyAlignment="1" applyProtection="1">
      <alignment horizontal="center"/>
      <protection/>
    </xf>
    <xf numFmtId="188" fontId="198" fillId="7" borderId="165" xfId="55" applyNumberFormat="1" applyFont="1" applyFill="1" applyBorder="1" applyAlignment="1" applyProtection="1">
      <alignment horizontal="center"/>
      <protection/>
    </xf>
    <xf numFmtId="188" fontId="199" fillId="7" borderId="166" xfId="55" applyNumberFormat="1" applyFont="1" applyFill="1" applyBorder="1" applyAlignment="1" applyProtection="1">
      <alignment horizontal="center"/>
      <protection/>
    </xf>
    <xf numFmtId="188" fontId="200" fillId="27" borderId="165" xfId="55" applyNumberFormat="1" applyFont="1" applyFill="1" applyBorder="1" applyAlignment="1" applyProtection="1">
      <alignment horizontal="center"/>
      <protection/>
    </xf>
    <xf numFmtId="188" fontId="201" fillId="27" borderId="166" xfId="55" applyNumberFormat="1" applyFont="1" applyFill="1" applyBorder="1" applyAlignment="1" applyProtection="1">
      <alignment horizontal="center"/>
      <protection/>
    </xf>
    <xf numFmtId="188" fontId="202" fillId="23" borderId="167" xfId="55" applyNumberFormat="1" applyFont="1" applyFill="1" applyBorder="1" applyAlignment="1" applyProtection="1">
      <alignment horizontal="center"/>
      <protection/>
    </xf>
    <xf numFmtId="188" fontId="43" fillId="16" borderId="153" xfId="55" applyNumberFormat="1" applyFont="1" applyFill="1" applyBorder="1" applyAlignment="1" applyProtection="1">
      <alignment horizontal="center"/>
      <protection/>
    </xf>
    <xf numFmtId="188" fontId="5" fillId="16" borderId="168" xfId="55" applyNumberFormat="1" applyFont="1" applyFill="1" applyBorder="1" applyAlignment="1" applyProtection="1">
      <alignment horizontal="center"/>
      <protection/>
    </xf>
    <xf numFmtId="188" fontId="13" fillId="16" borderId="169" xfId="55" applyNumberFormat="1" applyFont="1" applyFill="1" applyBorder="1" applyAlignment="1" applyProtection="1">
      <alignment horizontal="center"/>
      <protection/>
    </xf>
    <xf numFmtId="0" fontId="138" fillId="0" borderId="0" xfId="55" applyProtection="1">
      <alignment/>
      <protection/>
    </xf>
    <xf numFmtId="0" fontId="138" fillId="0" borderId="0" xfId="55" applyNumberFormat="1" applyProtection="1">
      <alignment/>
      <protection/>
    </xf>
    <xf numFmtId="184" fontId="159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203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100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204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198" fontId="55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205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80" fillId="5" borderId="17" xfId="52" applyNumberFormat="1" applyFont="1" applyFill="1" applyBorder="1" applyAlignment="1" applyProtection="1">
      <alignment horizontal="center" vertical="center"/>
      <protection/>
    </xf>
    <xf numFmtId="186" fontId="80" fillId="5" borderId="12" xfId="52" applyNumberFormat="1" applyFont="1" applyFill="1" applyBorder="1" applyAlignment="1" applyProtection="1">
      <alignment horizontal="center" vertical="center"/>
      <protection/>
    </xf>
    <xf numFmtId="186" fontId="80" fillId="5" borderId="18" xfId="52" applyNumberFormat="1" applyFont="1" applyFill="1" applyBorder="1" applyAlignment="1" applyProtection="1">
      <alignment horizontal="center" vertical="center"/>
      <protection/>
    </xf>
    <xf numFmtId="0" fontId="165" fillId="7" borderId="49" xfId="60" applyFont="1" applyFill="1" applyBorder="1" applyAlignment="1" applyProtection="1">
      <alignment horizontal="right" vertical="center"/>
      <protection/>
    </xf>
    <xf numFmtId="186" fontId="80" fillId="5" borderId="75" xfId="52" applyNumberFormat="1" applyFont="1" applyFill="1" applyBorder="1" applyAlignment="1" applyProtection="1">
      <alignment horizontal="center" vertical="center"/>
      <protection/>
    </xf>
    <xf numFmtId="186" fontId="80" fillId="5" borderId="72" xfId="52" applyNumberFormat="1" applyFont="1" applyFill="1" applyBorder="1" applyAlignment="1" applyProtection="1">
      <alignment horizontal="center" vertical="center"/>
      <protection/>
    </xf>
    <xf numFmtId="186" fontId="80" fillId="5" borderId="70" xfId="52" applyNumberFormat="1" applyFont="1" applyFill="1" applyBorder="1" applyAlignment="1" applyProtection="1">
      <alignment horizontal="center" vertical="center"/>
      <protection/>
    </xf>
    <xf numFmtId="186" fontId="80" fillId="5" borderId="67" xfId="52" applyNumberFormat="1" applyFont="1" applyFill="1" applyBorder="1" applyAlignment="1" applyProtection="1">
      <alignment horizontal="center" vertical="center"/>
      <protection/>
    </xf>
    <xf numFmtId="186" fontId="80" fillId="16" borderId="87" xfId="52" applyNumberFormat="1" applyFont="1" applyFill="1" applyBorder="1" applyAlignment="1" applyProtection="1">
      <alignment horizontal="center" vertical="center"/>
      <protection/>
    </xf>
    <xf numFmtId="186" fontId="80" fillId="16" borderId="84" xfId="52" applyNumberFormat="1" applyFont="1" applyFill="1" applyBorder="1" applyAlignment="1" applyProtection="1">
      <alignment horizontal="center" vertical="center"/>
      <protection/>
    </xf>
    <xf numFmtId="186" fontId="80" fillId="4" borderId="17" xfId="52" applyNumberFormat="1" applyFont="1" applyFill="1" applyBorder="1" applyAlignment="1" applyProtection="1">
      <alignment horizontal="center" vertical="center"/>
      <protection/>
    </xf>
    <xf numFmtId="186" fontId="80" fillId="4" borderId="12" xfId="52" applyNumberFormat="1" applyFont="1" applyFill="1" applyBorder="1" applyAlignment="1" applyProtection="1">
      <alignment horizontal="center" vertical="center"/>
      <protection/>
    </xf>
    <xf numFmtId="186" fontId="80" fillId="4" borderId="18" xfId="52" applyNumberFormat="1" applyFont="1" applyFill="1" applyBorder="1" applyAlignment="1" applyProtection="1">
      <alignment horizontal="center" vertical="center"/>
      <protection/>
    </xf>
    <xf numFmtId="186" fontId="80" fillId="5" borderId="38" xfId="52" applyNumberFormat="1" applyFont="1" applyFill="1" applyBorder="1" applyAlignment="1" applyProtection="1">
      <alignment horizontal="center" vertical="center"/>
      <protection/>
    </xf>
    <xf numFmtId="18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206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54" fillId="29" borderId="0" xfId="54" applyFont="1" applyFill="1" applyBorder="1">
      <alignment/>
      <protection/>
    </xf>
    <xf numFmtId="0" fontId="154" fillId="29" borderId="0" xfId="54" applyFont="1" applyFill="1" applyBorder="1" applyAlignment="1">
      <alignment/>
      <protection/>
    </xf>
    <xf numFmtId="0" fontId="154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54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207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207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207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207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207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64" fillId="30" borderId="66" xfId="52" applyNumberFormat="1" applyFont="1" applyFill="1" applyBorder="1" applyAlignment="1" quotePrefix="1">
      <alignment horizontal="center"/>
      <protection/>
    </xf>
    <xf numFmtId="0" fontId="100" fillId="30" borderId="66" xfId="52" applyFont="1" applyFill="1" applyBorder="1">
      <alignment/>
      <protection/>
    </xf>
    <xf numFmtId="49" fontId="207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208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209" fillId="30" borderId="98" xfId="52" applyNumberFormat="1" applyFont="1" applyFill="1" applyBorder="1" applyAlignment="1">
      <alignment horizontal="center"/>
      <protection/>
    </xf>
    <xf numFmtId="180" fontId="44" fillId="30" borderId="61" xfId="52" applyNumberFormat="1" applyFont="1" applyFill="1" applyBorder="1" applyAlignment="1">
      <alignment horizontal="left"/>
      <protection/>
    </xf>
    <xf numFmtId="180" fontId="210" fillId="30" borderId="61" xfId="52" applyNumberFormat="1" applyFont="1" applyFill="1" applyBorder="1" applyAlignment="1">
      <alignment horizontal="left"/>
      <protection/>
    </xf>
    <xf numFmtId="0" fontId="100" fillId="30" borderId="142" xfId="52" applyFont="1" applyFill="1" applyBorder="1">
      <alignment/>
      <protection/>
    </xf>
    <xf numFmtId="49" fontId="211" fillId="30" borderId="64" xfId="52" applyNumberFormat="1" applyFont="1" applyFill="1" applyBorder="1" applyAlignment="1" quotePrefix="1">
      <alignment horizontal="center"/>
      <protection/>
    </xf>
    <xf numFmtId="0" fontId="100" fillId="30" borderId="111" xfId="52" applyFont="1" applyFill="1" applyBorder="1">
      <alignment/>
      <protection/>
    </xf>
    <xf numFmtId="0" fontId="100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100" fillId="30" borderId="64" xfId="52" applyFont="1" applyFill="1" applyBorder="1" applyAlignment="1">
      <alignment horizontal="left"/>
      <protection/>
    </xf>
    <xf numFmtId="0" fontId="154" fillId="0" borderId="0" xfId="54" applyFont="1" applyFill="1" applyBorder="1" quotePrefix="1">
      <alignment/>
      <protection/>
    </xf>
    <xf numFmtId="180" fontId="154" fillId="0" borderId="0" xfId="54" applyNumberFormat="1" applyFont="1" applyFill="1" applyBorder="1">
      <alignment/>
      <protection/>
    </xf>
    <xf numFmtId="0" fontId="100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1" fillId="30" borderId="66" xfId="52" applyFont="1" applyFill="1" applyBorder="1">
      <alignment/>
      <protection/>
    </xf>
    <xf numFmtId="18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211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100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212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212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212" fillId="30" borderId="176" xfId="52" applyFont="1" applyFill="1" applyBorder="1" applyAlignment="1">
      <alignment horizontal="left"/>
      <protection/>
    </xf>
    <xf numFmtId="0" fontId="211" fillId="0" borderId="0" xfId="52" applyNumberFormat="1" applyFont="1" applyFill="1" applyBorder="1" applyAlignment="1" quotePrefix="1">
      <alignment horizontal="center"/>
      <protection/>
    </xf>
    <xf numFmtId="0" fontId="212" fillId="0" borderId="0" xfId="52" applyFont="1" applyFill="1" applyBorder="1" applyAlignment="1">
      <alignment horizontal="left"/>
      <protection/>
    </xf>
    <xf numFmtId="0" fontId="154" fillId="29" borderId="12" xfId="54" applyFont="1" applyFill="1" applyBorder="1">
      <alignment/>
      <protection/>
    </xf>
    <xf numFmtId="0" fontId="154" fillId="29" borderId="12" xfId="54" applyFont="1" applyFill="1" applyBorder="1" applyAlignment="1">
      <alignment/>
      <protection/>
    </xf>
    <xf numFmtId="0" fontId="154" fillId="0" borderId="12" xfId="54" applyFont="1" applyFill="1" applyBorder="1">
      <alignment/>
      <protection/>
    </xf>
    <xf numFmtId="14" fontId="154" fillId="30" borderId="12" xfId="54" applyNumberFormat="1" applyFont="1" applyFill="1" applyBorder="1" applyAlignment="1">
      <alignment horizontal="left"/>
      <protection/>
    </xf>
    <xf numFmtId="49" fontId="159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209" fillId="30" borderId="98" xfId="52" applyNumberFormat="1" applyFont="1" applyFill="1" applyBorder="1" applyAlignment="1">
      <alignment horizontal="center"/>
      <protection/>
    </xf>
    <xf numFmtId="49" fontId="213" fillId="30" borderId="66" xfId="52" applyNumberFormat="1" applyFont="1" applyFill="1" applyBorder="1" applyAlignment="1" quotePrefix="1">
      <alignment horizontal="center"/>
      <protection/>
    </xf>
    <xf numFmtId="49" fontId="211" fillId="30" borderId="63" xfId="52" applyNumberFormat="1" applyFont="1" applyFill="1" applyBorder="1" applyAlignment="1" quotePrefix="1">
      <alignment horizontal="center"/>
      <protection/>
    </xf>
    <xf numFmtId="49" fontId="207" fillId="30" borderId="63" xfId="52" applyNumberFormat="1" applyFont="1" applyFill="1" applyBorder="1" applyAlignment="1" quotePrefix="1">
      <alignment horizontal="center"/>
      <protection/>
    </xf>
    <xf numFmtId="49" fontId="211" fillId="30" borderId="176" xfId="52" applyNumberFormat="1" applyFont="1" applyFill="1" applyBorder="1" applyAlignment="1" quotePrefix="1">
      <alignment horizontal="center"/>
      <protection/>
    </xf>
    <xf numFmtId="49" fontId="207" fillId="30" borderId="129" xfId="52" applyNumberFormat="1" applyFont="1" applyFill="1" applyBorder="1" applyAlignment="1" quotePrefix="1">
      <alignment horizontal="center"/>
      <protection/>
    </xf>
    <xf numFmtId="49" fontId="211" fillId="30" borderId="66" xfId="52" applyNumberFormat="1" applyFont="1" applyFill="1" applyBorder="1" applyAlignment="1" quotePrefix="1">
      <alignment horizontal="center"/>
      <protection/>
    </xf>
    <xf numFmtId="49" fontId="164" fillId="30" borderId="64" xfId="52" applyNumberFormat="1" applyFont="1" applyFill="1" applyBorder="1" applyAlignment="1" quotePrefix="1">
      <alignment horizontal="center"/>
      <protection/>
    </xf>
    <xf numFmtId="49" fontId="205" fillId="16" borderId="13" xfId="52" applyNumberFormat="1" applyFont="1" applyFill="1" applyBorder="1" applyAlignment="1" applyProtection="1">
      <alignment horizontal="center" vertical="center" wrapText="1"/>
      <protection/>
    </xf>
    <xf numFmtId="0" fontId="160" fillId="4" borderId="23" xfId="0" applyFont="1" applyFill="1" applyBorder="1" applyAlignment="1" applyProtection="1">
      <alignment horizontal="center" vertical="center" wrapText="1"/>
      <protection/>
    </xf>
    <xf numFmtId="0" fontId="160" fillId="4" borderId="24" xfId="0" applyFont="1" applyFill="1" applyBorder="1" applyAlignment="1" applyProtection="1">
      <alignment horizontal="center" vertical="center" wrapText="1"/>
      <protection/>
    </xf>
    <xf numFmtId="0" fontId="160" fillId="4" borderId="22" xfId="0" applyFont="1" applyFill="1" applyBorder="1" applyAlignment="1" applyProtection="1">
      <alignment horizontal="center" vertical="center" wrapText="1"/>
      <protection/>
    </xf>
    <xf numFmtId="0" fontId="214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1" fillId="34" borderId="0" xfId="0" applyFont="1" applyFill="1" applyBorder="1" applyAlignment="1" applyProtection="1">
      <alignment horizontal="left" vertical="top" wrapText="1"/>
      <protection/>
    </xf>
    <xf numFmtId="0" fontId="215" fillId="34" borderId="0" xfId="0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 vertical="top"/>
      <protection/>
    </xf>
    <xf numFmtId="49" fontId="215" fillId="34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1" fillId="33" borderId="104" xfId="0" applyFont="1" applyFill="1" applyBorder="1" applyAlignment="1" applyProtection="1">
      <alignment horizontal="center" vertical="center" wrapText="1"/>
      <protection/>
    </xf>
    <xf numFmtId="0" fontId="121" fillId="33" borderId="134" xfId="0" applyFont="1" applyFill="1" applyBorder="1" applyAlignment="1" applyProtection="1">
      <alignment horizontal="center" vertical="center"/>
      <protection/>
    </xf>
    <xf numFmtId="0" fontId="121" fillId="33" borderId="26" xfId="0" applyFont="1" applyFill="1" applyBorder="1" applyAlignment="1" applyProtection="1">
      <alignment horizontal="center" vertical="center" wrapText="1"/>
      <protection/>
    </xf>
    <xf numFmtId="0" fontId="30" fillId="33" borderId="127" xfId="0" applyNumberFormat="1" applyFont="1" applyFill="1" applyBorder="1" applyAlignment="1" applyProtection="1">
      <alignment horizontal="center" vertical="center"/>
      <protection/>
    </xf>
    <xf numFmtId="0" fontId="30" fillId="33" borderId="128" xfId="0" applyFont="1" applyFill="1" applyBorder="1" applyAlignment="1" applyProtection="1">
      <alignment horizontal="center" vertical="center"/>
      <protection/>
    </xf>
    <xf numFmtId="0" fontId="30" fillId="33" borderId="177" xfId="0" applyFont="1" applyFill="1" applyBorder="1" applyAlignment="1" applyProtection="1">
      <alignment horizontal="center" vertical="center"/>
      <protection/>
    </xf>
    <xf numFmtId="0" fontId="121" fillId="33" borderId="26" xfId="0" applyFont="1" applyFill="1" applyBorder="1" applyAlignment="1" applyProtection="1">
      <alignment vertical="center" wrapText="1"/>
      <protection/>
    </xf>
    <xf numFmtId="0" fontId="216" fillId="33" borderId="127" xfId="0" applyNumberFormat="1" applyFont="1" applyFill="1" applyBorder="1" applyAlignment="1" applyProtection="1">
      <alignment horizontal="center" vertical="center"/>
      <protection/>
    </xf>
    <xf numFmtId="0" fontId="216" fillId="33" borderId="128" xfId="0" applyFont="1" applyFill="1" applyBorder="1" applyAlignment="1" applyProtection="1">
      <alignment horizontal="center" vertical="center"/>
      <protection/>
    </xf>
    <xf numFmtId="0" fontId="216" fillId="33" borderId="177" xfId="0" applyFont="1" applyFill="1" applyBorder="1" applyAlignment="1" applyProtection="1">
      <alignment horizontal="center" vertical="center"/>
      <protection/>
    </xf>
    <xf numFmtId="49" fontId="121" fillId="33" borderId="133" xfId="0" applyNumberFormat="1" applyFont="1" applyFill="1" applyBorder="1" applyAlignment="1" applyProtection="1">
      <alignment horizontal="center" vertical="center"/>
      <protection/>
    </xf>
    <xf numFmtId="49" fontId="121" fillId="33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2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17" fillId="34" borderId="12" xfId="0" applyNumberFormat="1" applyFont="1" applyFill="1" applyBorder="1" applyAlignment="1" applyProtection="1">
      <alignment vertical="top"/>
      <protection/>
    </xf>
    <xf numFmtId="3" fontId="217" fillId="34" borderId="18" xfId="0" applyNumberFormat="1" applyFont="1" applyFill="1" applyBorder="1" applyAlignment="1" applyProtection="1">
      <alignment vertical="top"/>
      <protection/>
    </xf>
    <xf numFmtId="200" fontId="218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217" fillId="0" borderId="10" xfId="0" applyNumberFormat="1" applyFont="1" applyFill="1" applyBorder="1" applyAlignment="1" applyProtection="1">
      <alignment vertical="center"/>
      <protection/>
    </xf>
    <xf numFmtId="3" fontId="217" fillId="0" borderId="83" xfId="0" applyNumberFormat="1" applyFont="1" applyFill="1" applyBorder="1" applyAlignment="1" applyProtection="1">
      <alignment vertical="center"/>
      <protection/>
    </xf>
    <xf numFmtId="200" fontId="217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60" applyNumberFormat="1" applyFont="1" applyFill="1" applyBorder="1" applyAlignment="1" quotePrefix="1">
      <alignment horizontal="center" vertical="center"/>
      <protection/>
    </xf>
    <xf numFmtId="3" fontId="217" fillId="0" borderId="107" xfId="0" applyNumberFormat="1" applyFont="1" applyFill="1" applyBorder="1" applyAlignment="1" applyProtection="1">
      <alignment vertical="center"/>
      <protection/>
    </xf>
    <xf numFmtId="3" fontId="217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217" fillId="0" borderId="65" xfId="0" applyNumberFormat="1" applyFont="1" applyFill="1" applyBorder="1" applyAlignment="1" applyProtection="1">
      <alignment vertical="top" wrapText="1"/>
      <protection/>
    </xf>
    <xf numFmtId="3" fontId="217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217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217" fillId="0" borderId="24" xfId="0" applyNumberFormat="1" applyFont="1" applyFill="1" applyBorder="1" applyAlignment="1" applyProtection="1">
      <alignment vertical="center"/>
      <protection/>
    </xf>
    <xf numFmtId="3" fontId="217" fillId="0" borderId="24" xfId="0" applyNumberFormat="1" applyFont="1" applyFill="1" applyBorder="1" applyAlignment="1" applyProtection="1">
      <alignment vertical="center"/>
      <protection locked="0"/>
    </xf>
    <xf numFmtId="0" fontId="122" fillId="34" borderId="17" xfId="0" applyFont="1" applyFill="1" applyBorder="1" applyAlignment="1" applyProtection="1" quotePrefix="1">
      <alignment horizontal="left" vertical="top" wrapText="1"/>
      <protection/>
    </xf>
    <xf numFmtId="3" fontId="217" fillId="34" borderId="12" xfId="0" applyNumberFormat="1" applyFont="1" applyFill="1" applyBorder="1" applyAlignment="1" applyProtection="1">
      <alignment vertical="center"/>
      <protection/>
    </xf>
    <xf numFmtId="3" fontId="217" fillId="34" borderId="18" xfId="0" applyNumberFormat="1" applyFont="1" applyFill="1" applyBorder="1" applyAlignment="1" applyProtection="1">
      <alignment vertical="center"/>
      <protection/>
    </xf>
    <xf numFmtId="49" fontId="218" fillId="0" borderId="10" xfId="0" applyNumberFormat="1" applyFont="1" applyFill="1" applyBorder="1" applyAlignment="1" applyProtection="1">
      <alignment horizontal="center" vertical="top"/>
      <protection/>
    </xf>
    <xf numFmtId="200" fontId="23" fillId="35" borderId="65" xfId="0" applyNumberFormat="1" applyFont="1" applyFill="1" applyBorder="1" applyAlignment="1" applyProtection="1">
      <alignment vertical="top" wrapText="1"/>
      <protection/>
    </xf>
    <xf numFmtId="3" fontId="217" fillId="35" borderId="10" xfId="0" applyNumberFormat="1" applyFont="1" applyFill="1" applyBorder="1" applyAlignment="1" applyProtection="1">
      <alignment vertical="center"/>
      <protection/>
    </xf>
    <xf numFmtId="200" fontId="23" fillId="0" borderId="65" xfId="0" applyNumberFormat="1" applyFont="1" applyFill="1" applyBorder="1" applyAlignment="1" applyProtection="1">
      <alignment vertical="top" wrapText="1"/>
      <protection/>
    </xf>
    <xf numFmtId="179" fontId="219" fillId="0" borderId="10" xfId="60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0" fontId="23" fillId="0" borderId="65" xfId="0" applyNumberFormat="1" applyFont="1" applyFill="1" applyBorder="1" applyAlignment="1" applyProtection="1" quotePrefix="1">
      <alignment vertical="top" wrapText="1"/>
      <protection/>
    </xf>
    <xf numFmtId="200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214" fillId="0" borderId="0" xfId="0" applyFont="1" applyFill="1" applyBorder="1" applyAlignment="1" applyProtection="1">
      <alignment/>
      <protection/>
    </xf>
    <xf numFmtId="0" fontId="126" fillId="34" borderId="17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3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35" borderId="12" xfId="0" applyNumberFormat="1" applyFont="1" applyFill="1" applyBorder="1" applyAlignment="1" applyProtection="1" quotePrefix="1">
      <alignment horizontal="center" vertical="top"/>
      <protection/>
    </xf>
    <xf numFmtId="3" fontId="217" fillId="35" borderId="12" xfId="0" applyNumberFormat="1" applyFont="1" applyFill="1" applyBorder="1" applyAlignment="1" applyProtection="1">
      <alignment vertical="center"/>
      <protection/>
    </xf>
    <xf numFmtId="0" fontId="220" fillId="0" borderId="65" xfId="0" applyNumberFormat="1" applyFont="1" applyFill="1" applyBorder="1" applyAlignment="1" applyProtection="1">
      <alignment horizontal="right" vertical="top" wrapText="1"/>
      <protection/>
    </xf>
    <xf numFmtId="0" fontId="221" fillId="0" borderId="10" xfId="0" applyNumberFormat="1" applyFont="1" applyFill="1" applyBorder="1" applyAlignment="1" applyProtection="1" quotePrefix="1">
      <alignment horizontal="center" vertical="top"/>
      <protection/>
    </xf>
    <xf numFmtId="3" fontId="220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22" fillId="34" borderId="12" xfId="0" applyNumberFormat="1" applyFont="1" applyFill="1" applyBorder="1" applyAlignment="1" applyProtection="1">
      <alignment vertical="center"/>
      <protection/>
    </xf>
    <xf numFmtId="3" fontId="222" fillId="34" borderId="18" xfId="0" applyNumberFormat="1" applyFont="1" applyFill="1" applyBorder="1" applyAlignment="1" applyProtection="1">
      <alignment vertical="center"/>
      <protection/>
    </xf>
    <xf numFmtId="0" fontId="121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22" fillId="0" borderId="10" xfId="0" applyNumberFormat="1" applyFont="1" applyFill="1" applyBorder="1" applyAlignment="1" applyProtection="1">
      <alignment vertical="center"/>
      <protection/>
    </xf>
    <xf numFmtId="3" fontId="222" fillId="0" borderId="10" xfId="0" applyNumberFormat="1" applyFont="1" applyFill="1" applyBorder="1" applyAlignment="1" applyProtection="1">
      <alignment vertical="center"/>
      <protection locked="0"/>
    </xf>
    <xf numFmtId="200" fontId="217" fillId="0" borderId="65" xfId="0" applyNumberFormat="1" applyFont="1" applyFill="1" applyBorder="1" applyAlignment="1" applyProtection="1">
      <alignment horizontal="left" vertical="top" wrapText="1"/>
      <protection/>
    </xf>
    <xf numFmtId="0" fontId="23" fillId="35" borderId="65" xfId="0" applyNumberFormat="1" applyFont="1" applyFill="1" applyBorder="1" applyAlignment="1" applyProtection="1" quotePrefix="1">
      <alignment horizontal="left" vertical="top" wrapText="1"/>
      <protection/>
    </xf>
    <xf numFmtId="3" fontId="222" fillId="35" borderId="10" xfId="0" applyNumberFormat="1" applyFont="1" applyFill="1" applyBorder="1" applyAlignment="1" applyProtection="1">
      <alignment vertical="center"/>
      <protection/>
    </xf>
    <xf numFmtId="3" fontId="222" fillId="35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217" fillId="35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35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60" applyNumberFormat="1" applyFont="1" applyFill="1" applyBorder="1" applyAlignment="1" quotePrefix="1">
      <alignment horizontal="center" vertical="center"/>
      <protection/>
    </xf>
    <xf numFmtId="3" fontId="217" fillId="0" borderId="181" xfId="0" applyNumberFormat="1" applyFont="1" applyFill="1" applyBorder="1" applyAlignment="1" applyProtection="1">
      <alignment vertical="center"/>
      <protection/>
    </xf>
    <xf numFmtId="3" fontId="217" fillId="0" borderId="181" xfId="0" applyNumberFormat="1" applyFont="1" applyFill="1" applyBorder="1" applyAlignment="1" applyProtection="1">
      <alignment vertical="center"/>
      <protection locked="0"/>
    </xf>
    <xf numFmtId="3" fontId="217" fillId="0" borderId="182" xfId="0" applyNumberFormat="1" applyFont="1" applyFill="1" applyBorder="1" applyAlignment="1" applyProtection="1">
      <alignment vertical="center"/>
      <protection/>
    </xf>
    <xf numFmtId="0" fontId="223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16" borderId="0" xfId="52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217" fillId="34" borderId="12" xfId="0" applyNumberFormat="1" applyFont="1" applyFill="1" applyBorder="1" applyAlignment="1" applyProtection="1">
      <alignment vertical="top"/>
      <protection locked="0"/>
    </xf>
    <xf numFmtId="3" fontId="217" fillId="34" borderId="12" xfId="0" applyNumberFormat="1" applyFont="1" applyFill="1" applyBorder="1" applyAlignment="1" applyProtection="1">
      <alignment vertical="center"/>
      <protection locked="0"/>
    </xf>
    <xf numFmtId="3" fontId="222" fillId="34" borderId="12" xfId="0" applyNumberFormat="1" applyFont="1" applyFill="1" applyBorder="1" applyAlignment="1" applyProtection="1">
      <alignment vertical="center"/>
      <protection locked="0"/>
    </xf>
    <xf numFmtId="0" fontId="132" fillId="16" borderId="0" xfId="0" applyFont="1" applyFill="1" applyAlignment="1" quotePrefix="1">
      <alignment vertical="center"/>
    </xf>
    <xf numFmtId="179" fontId="224" fillId="35" borderId="10" xfId="0" applyNumberFormat="1" applyFont="1" applyFill="1" applyBorder="1" applyAlignment="1" applyProtection="1">
      <alignment horizontal="center" vertical="top"/>
      <protection/>
    </xf>
    <xf numFmtId="179" fontId="225" fillId="29" borderId="118" xfId="0" applyNumberFormat="1" applyFont="1" applyFill="1" applyBorder="1" applyAlignment="1" applyProtection="1" quotePrefix="1">
      <alignment horizontal="center" vertical="top"/>
      <protection/>
    </xf>
    <xf numFmtId="179" fontId="226" fillId="34" borderId="12" xfId="0" applyNumberFormat="1" applyFont="1" applyFill="1" applyBorder="1" applyAlignment="1" applyProtection="1" quotePrefix="1">
      <alignment horizontal="center" vertical="top"/>
      <protection/>
    </xf>
    <xf numFmtId="179" fontId="226" fillId="34" borderId="12" xfId="0" applyNumberFormat="1" applyFont="1" applyFill="1" applyBorder="1" applyAlignment="1" applyProtection="1">
      <alignment horizontal="center" vertical="top"/>
      <protection/>
    </xf>
    <xf numFmtId="0" fontId="154" fillId="20" borderId="0" xfId="54" applyFill="1">
      <alignment/>
      <protection/>
    </xf>
    <xf numFmtId="0" fontId="154" fillId="20" borderId="0" xfId="54" applyFill="1" applyAlignment="1">
      <alignment/>
      <protection/>
    </xf>
    <xf numFmtId="0" fontId="154" fillId="4" borderId="0" xfId="54" applyFill="1">
      <alignment/>
      <protection/>
    </xf>
    <xf numFmtId="0" fontId="154" fillId="4" borderId="0" xfId="54" applyFill="1" applyAlignment="1">
      <alignment/>
      <protection/>
    </xf>
    <xf numFmtId="186" fontId="80" fillId="16" borderId="31" xfId="52" applyNumberFormat="1" applyFont="1" applyFill="1" applyBorder="1" applyAlignment="1" applyProtection="1">
      <alignment horizontal="center" vertical="center"/>
      <protection/>
    </xf>
    <xf numFmtId="186" fontId="80" fillId="4" borderId="98" xfId="52" applyNumberFormat="1" applyFont="1" applyFill="1" applyBorder="1" applyAlignment="1" applyProtection="1">
      <alignment horizontal="center" vertical="center"/>
      <protection/>
    </xf>
    <xf numFmtId="186" fontId="80" fillId="4" borderId="13" xfId="52" applyNumberFormat="1" applyFont="1" applyFill="1" applyBorder="1" applyAlignment="1" applyProtection="1">
      <alignment horizontal="center" vertical="center"/>
      <protection/>
    </xf>
    <xf numFmtId="186" fontId="80" fillId="5" borderId="98" xfId="52" applyNumberFormat="1" applyFont="1" applyFill="1" applyBorder="1" applyAlignment="1" applyProtection="1">
      <alignment horizontal="center" vertical="center"/>
      <protection/>
    </xf>
    <xf numFmtId="186" fontId="80" fillId="5" borderId="13" xfId="52" applyNumberFormat="1" applyFont="1" applyFill="1" applyBorder="1" applyAlignment="1" applyProtection="1">
      <alignment horizontal="center" vertical="center"/>
      <protection/>
    </xf>
    <xf numFmtId="186" fontId="80" fillId="5" borderId="124" xfId="52" applyNumberFormat="1" applyFont="1" applyFill="1" applyBorder="1" applyAlignment="1" applyProtection="1">
      <alignment horizontal="center" vertical="center"/>
      <protection/>
    </xf>
    <xf numFmtId="18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83" xfId="52" applyNumberFormat="1" applyFont="1" applyFill="1" applyBorder="1" applyAlignment="1" applyProtection="1">
      <alignment horizontal="right" vertical="center"/>
      <protection locked="0"/>
    </xf>
    <xf numFmtId="3" fontId="5" fillId="16" borderId="184" xfId="52" applyNumberFormat="1" applyFont="1" applyFill="1" applyBorder="1" applyAlignment="1" applyProtection="1">
      <alignment horizontal="right" vertical="center"/>
      <protection locked="0"/>
    </xf>
    <xf numFmtId="3" fontId="5" fillId="16" borderId="185" xfId="52" applyNumberFormat="1" applyFont="1" applyFill="1" applyBorder="1" applyAlignment="1" applyProtection="1">
      <alignment horizontal="right" vertical="center"/>
      <protection locked="0"/>
    </xf>
    <xf numFmtId="186" fontId="80" fillId="5" borderId="23" xfId="52" applyNumberFormat="1" applyFont="1" applyFill="1" applyBorder="1" applyAlignment="1" applyProtection="1">
      <alignment horizontal="center" vertical="center"/>
      <protection/>
    </xf>
    <xf numFmtId="186" fontId="80" fillId="5" borderId="92" xfId="52" applyNumberFormat="1" applyFont="1" applyFill="1" applyBorder="1" applyAlignment="1" applyProtection="1">
      <alignment horizontal="center" vertical="center"/>
      <protection/>
    </xf>
    <xf numFmtId="186" fontId="80" fillId="5" borderId="183" xfId="52" applyNumberFormat="1" applyFont="1" applyFill="1" applyBorder="1" applyAlignment="1" applyProtection="1">
      <alignment horizontal="center" vertical="center"/>
      <protection/>
    </xf>
    <xf numFmtId="186" fontId="80" fillId="16" borderId="186" xfId="52" applyNumberFormat="1" applyFont="1" applyFill="1" applyBorder="1" applyAlignment="1" applyProtection="1">
      <alignment horizontal="center" vertical="center"/>
      <protection/>
    </xf>
    <xf numFmtId="186" fontId="80" fillId="16" borderId="187" xfId="52" applyNumberFormat="1" applyFont="1" applyFill="1" applyBorder="1" applyAlignment="1" applyProtection="1">
      <alignment horizontal="center" vertical="center"/>
      <protection/>
    </xf>
    <xf numFmtId="186" fontId="80" fillId="16" borderId="188" xfId="52" applyNumberFormat="1" applyFont="1" applyFill="1" applyBorder="1" applyAlignment="1" applyProtection="1">
      <alignment horizontal="center" vertical="center"/>
      <protection/>
    </xf>
    <xf numFmtId="186" fontId="80" fillId="16" borderId="189" xfId="52" applyNumberFormat="1" applyFont="1" applyFill="1" applyBorder="1" applyAlignment="1" applyProtection="1">
      <alignment horizontal="center" vertical="center"/>
      <protection/>
    </xf>
    <xf numFmtId="186" fontId="80" fillId="16" borderId="171" xfId="52" applyNumberFormat="1" applyFont="1" applyFill="1" applyBorder="1" applyAlignment="1" applyProtection="1">
      <alignment horizontal="center" vertical="center"/>
      <protection/>
    </xf>
    <xf numFmtId="179" fontId="227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66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228" fillId="5" borderId="125" xfId="65" applyNumberFormat="1" applyFont="1" applyFill="1" applyBorder="1" applyAlignment="1" applyProtection="1">
      <alignment/>
      <protection/>
    </xf>
    <xf numFmtId="38" fontId="228" fillId="5" borderId="47" xfId="65" applyNumberFormat="1" applyFont="1" applyFill="1" applyBorder="1" applyAlignment="1" applyProtection="1">
      <alignment/>
      <protection/>
    </xf>
    <xf numFmtId="38" fontId="228" fillId="5" borderId="147" xfId="65" applyNumberFormat="1" applyFont="1" applyFill="1" applyBorder="1" applyAlignment="1" applyProtection="1">
      <alignment/>
      <protection/>
    </xf>
    <xf numFmtId="195" fontId="229" fillId="5" borderId="66" xfId="55" applyNumberFormat="1" applyFont="1" applyFill="1" applyBorder="1" applyAlignment="1" applyProtection="1">
      <alignment/>
      <protection/>
    </xf>
    <xf numFmtId="195" fontId="230" fillId="5" borderId="66" xfId="55" applyNumberFormat="1" applyFont="1" applyFill="1" applyBorder="1" applyAlignment="1" applyProtection="1">
      <alignment/>
      <protection/>
    </xf>
    <xf numFmtId="195" fontId="230" fillId="5" borderId="145" xfId="55" applyNumberFormat="1" applyFont="1" applyFill="1" applyBorder="1" applyAlignment="1" applyProtection="1">
      <alignment/>
      <protection/>
    </xf>
    <xf numFmtId="38" fontId="228" fillId="5" borderId="125" xfId="65" applyNumberFormat="1" applyFont="1" applyFill="1" applyBorder="1" applyAlignment="1" applyProtection="1">
      <alignment horizontal="center"/>
      <protection/>
    </xf>
    <xf numFmtId="38" fontId="228" fillId="5" borderId="47" xfId="65" applyNumberFormat="1" applyFont="1" applyFill="1" applyBorder="1" applyAlignment="1" applyProtection="1">
      <alignment horizontal="center"/>
      <protection/>
    </xf>
    <xf numFmtId="38" fontId="228" fillId="5" borderId="147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32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32" fillId="16" borderId="26" xfId="56" applyFont="1" applyFill="1" applyBorder="1" applyAlignment="1" applyProtection="1">
      <alignment horizontal="center"/>
      <protection/>
    </xf>
    <xf numFmtId="0" fontId="232" fillId="16" borderId="0" xfId="56" applyFont="1" applyFill="1" applyBorder="1" applyAlignment="1" applyProtection="1">
      <alignment horizontal="center"/>
      <protection/>
    </xf>
    <xf numFmtId="0" fontId="232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31" fillId="4" borderId="0" xfId="55" applyFont="1" applyFill="1" applyBorder="1" applyAlignment="1" applyProtection="1">
      <alignment horizontal="center"/>
      <protection/>
    </xf>
    <xf numFmtId="192" fontId="191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8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84" fontId="149" fillId="16" borderId="109" xfId="77" applyNumberFormat="1" applyFill="1" applyBorder="1" applyAlignment="1" applyProtection="1">
      <alignment horizontal="center" vertical="center"/>
      <protection/>
    </xf>
    <xf numFmtId="184" fontId="189" fillId="16" borderId="13" xfId="52" applyNumberFormat="1" applyFont="1" applyFill="1" applyBorder="1" applyAlignment="1" applyProtection="1">
      <alignment horizontal="center" vertical="center"/>
      <protection/>
    </xf>
    <xf numFmtId="3" fontId="149" fillId="16" borderId="109" xfId="77" applyNumberFormat="1" applyFill="1" applyBorder="1" applyAlignment="1" applyProtection="1">
      <alignment horizontal="center"/>
      <protection/>
    </xf>
    <xf numFmtId="0" fontId="189" fillId="16" borderId="25" xfId="64" applyFont="1" applyFill="1" applyBorder="1" applyAlignment="1" applyProtection="1">
      <alignment horizontal="center"/>
      <protection/>
    </xf>
    <xf numFmtId="0" fontId="189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58" fillId="7" borderId="126" xfId="0" applyFont="1" applyFill="1" applyBorder="1" applyAlignment="1" applyProtection="1">
      <alignment horizontal="center" vertical="center" wrapText="1"/>
      <protection/>
    </xf>
    <xf numFmtId="0" fontId="158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5" fillId="4" borderId="98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8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8" xfId="52" applyFont="1" applyFill="1" applyBorder="1" applyAlignment="1" applyProtection="1">
      <alignment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8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8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8" xfId="60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8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66" fillId="7" borderId="14" xfId="0" applyFont="1" applyFill="1" applyBorder="1" applyAlignment="1" applyProtection="1">
      <alignment horizontal="center" vertical="center"/>
      <protection/>
    </xf>
    <xf numFmtId="0" fontId="166" fillId="7" borderId="15" xfId="0" applyFont="1" applyFill="1" applyBorder="1" applyAlignment="1" applyProtection="1">
      <alignment horizontal="center" vertical="center"/>
      <protection/>
    </xf>
    <xf numFmtId="0" fontId="166" fillId="7" borderId="16" xfId="0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33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vertical="center" wrapText="1"/>
      <protection/>
    </xf>
    <xf numFmtId="0" fontId="234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35" fillId="4" borderId="25" xfId="52" applyFont="1" applyFill="1" applyBorder="1" applyAlignment="1">
      <alignment vertical="center" wrapText="1"/>
      <protection/>
    </xf>
    <xf numFmtId="0" fontId="149" fillId="4" borderId="109" xfId="77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49" fillId="4" borderId="109" xfId="77" applyFont="1" applyFill="1" applyBorder="1" applyAlignment="1" applyProtection="1">
      <alignment horizontal="center" vertical="center"/>
      <protection locked="0"/>
    </xf>
    <xf numFmtId="3" fontId="236" fillId="4" borderId="109" xfId="52" applyNumberFormat="1" applyFont="1" applyFill="1" applyBorder="1" applyAlignment="1" applyProtection="1">
      <alignment horizontal="center" vertical="center"/>
      <protection locked="0"/>
    </xf>
    <xf numFmtId="3" fontId="236" fillId="4" borderId="25" xfId="52" applyNumberFormat="1" applyFont="1" applyFill="1" applyBorder="1" applyAlignment="1" applyProtection="1">
      <alignment horizontal="center" vertical="center"/>
      <protection locked="0"/>
    </xf>
    <xf numFmtId="3" fontId="236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35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8" xfId="52" applyFont="1" applyFill="1" applyBorder="1" applyAlignment="1">
      <alignment horizontal="left" vertical="center" wrapText="1"/>
      <protection/>
    </xf>
    <xf numFmtId="0" fontId="234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8" xfId="60" applyFont="1" applyFill="1" applyBorder="1" applyAlignment="1">
      <alignment horizontal="left" vertical="center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33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204" fillId="7" borderId="14" xfId="52" applyFont="1" applyFill="1" applyBorder="1" applyAlignment="1" applyProtection="1">
      <alignment horizontal="center" vertical="center"/>
      <protection/>
    </xf>
    <xf numFmtId="0" fontId="204" fillId="7" borderId="15" xfId="52" applyFont="1" applyFill="1" applyBorder="1" applyAlignment="1" applyProtection="1">
      <alignment horizontal="center" vertical="center"/>
      <protection/>
    </xf>
    <xf numFmtId="0" fontId="204" fillId="7" borderId="16" xfId="52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31" fillId="0" borderId="0" xfId="0" applyFont="1" applyFill="1" applyBorder="1" applyAlignment="1">
      <alignment horizontal="left" vertical="center" wrapText="1"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Fill="1" applyBorder="1" applyAlignment="1" applyProtection="1" quotePrefix="1">
      <alignment horizontal="center" vertical="center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1" fillId="33" borderId="133" xfId="0" applyFont="1" applyFill="1" applyBorder="1" applyAlignment="1" applyProtection="1">
      <alignment horizontal="center" vertical="center" wrapText="1"/>
      <protection/>
    </xf>
    <xf numFmtId="0" fontId="121" fillId="33" borderId="135" xfId="0" applyFont="1" applyFill="1" applyBorder="1" applyAlignment="1" applyProtection="1">
      <alignment horizontal="center" vertical="center" wrapText="1"/>
      <protection/>
    </xf>
    <xf numFmtId="0" fontId="121" fillId="33" borderId="190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1302</v>
      </c>
      <c r="C1" s="982"/>
      <c r="D1" s="982"/>
      <c r="E1" s="983"/>
      <c r="F1" s="984" t="s">
        <v>1280</v>
      </c>
      <c r="G1" s="985" t="s">
        <v>1303</v>
      </c>
      <c r="H1" s="983"/>
      <c r="I1" s="986" t="s">
        <v>1304</v>
      </c>
      <c r="J1" s="986"/>
      <c r="K1" s="983"/>
      <c r="L1" s="987" t="s">
        <v>1305</v>
      </c>
      <c r="M1" s="983"/>
      <c r="N1" s="988"/>
      <c r="O1" s="983"/>
      <c r="P1" s="989" t="s">
        <v>1306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74" t="str">
        <f>+OTCHET!B9</f>
        <v>ОСНОВНО УЧИЛИЩЕ "ПЕТЪР ПАРЧЕВИЧ"</v>
      </c>
      <c r="C2" s="1775"/>
      <c r="D2" s="1776"/>
      <c r="E2" s="994"/>
      <c r="F2" s="995">
        <f>+OTCHET!H9</f>
        <v>311688</v>
      </c>
      <c r="G2" s="996" t="str">
        <f>+OTCHET!F12</f>
        <v>1201101</v>
      </c>
      <c r="H2" s="997"/>
      <c r="I2" s="1777">
        <f>+OTCHET!H609</f>
        <v>0</v>
      </c>
      <c r="J2" s="1778"/>
      <c r="K2" s="988"/>
      <c r="L2" s="1779" t="str">
        <f>OTCHET!H607</f>
        <v>ou_chiprovci@abv.bg</v>
      </c>
      <c r="M2" s="1780"/>
      <c r="N2" s="1781"/>
      <c r="O2" s="998"/>
      <c r="P2" s="999">
        <f>OTCHET!E15</f>
        <v>0</v>
      </c>
      <c r="Q2" s="1000" t="str">
        <f>OTCHET!F15</f>
        <v>БЮДЖЕТ</v>
      </c>
      <c r="R2" s="1001"/>
      <c r="S2" s="981" t="s">
        <v>1755</v>
      </c>
      <c r="T2" s="1782">
        <f>+OTCHET!I9</f>
        <v>0</v>
      </c>
      <c r="U2" s="178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1756</v>
      </c>
      <c r="C4" s="1006"/>
      <c r="D4" s="1006"/>
      <c r="E4" s="1007"/>
      <c r="F4" s="1006"/>
      <c r="G4" s="1008"/>
      <c r="H4" s="1008"/>
      <c r="I4" s="1008"/>
      <c r="J4" s="1008" t="s">
        <v>1757</v>
      </c>
      <c r="K4" s="997"/>
      <c r="L4" s="1009">
        <f>+Q4</f>
        <v>2018</v>
      </c>
      <c r="M4" s="1010"/>
      <c r="N4" s="1010"/>
      <c r="O4" s="998"/>
      <c r="P4" s="1011" t="s">
        <v>1757</v>
      </c>
      <c r="Q4" s="1009">
        <f>+OTCHET!C3</f>
        <v>2018</v>
      </c>
      <c r="R4" s="1001"/>
      <c r="S4" s="1766" t="s">
        <v>1758</v>
      </c>
      <c r="T4" s="1766"/>
      <c r="U4" s="1766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1759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43404</v>
      </c>
      <c r="M6" s="994"/>
      <c r="N6" s="1019" t="s">
        <v>1760</v>
      </c>
      <c r="O6" s="983"/>
      <c r="P6" s="1020">
        <f>OTCHET!F9</f>
        <v>43404</v>
      </c>
      <c r="Q6" s="1019" t="s">
        <v>1760</v>
      </c>
      <c r="R6" s="1021"/>
      <c r="S6" s="1767">
        <f>+Q4</f>
        <v>2018</v>
      </c>
      <c r="T6" s="1767"/>
      <c r="U6" s="1767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1761</v>
      </c>
      <c r="G8" s="1031" t="s">
        <v>1762</v>
      </c>
      <c r="H8" s="994"/>
      <c r="I8" s="1032" t="s">
        <v>1763</v>
      </c>
      <c r="J8" s="1033" t="s">
        <v>1764</v>
      </c>
      <c r="K8" s="994"/>
      <c r="L8" s="1034" t="s">
        <v>1765</v>
      </c>
      <c r="M8" s="994"/>
      <c r="N8" s="1035" t="s">
        <v>1766</v>
      </c>
      <c r="O8" s="1036"/>
      <c r="P8" s="1037" t="s">
        <v>1767</v>
      </c>
      <c r="Q8" s="1038" t="s">
        <v>1768</v>
      </c>
      <c r="R8" s="1021"/>
      <c r="S8" s="1768" t="s">
        <v>1284</v>
      </c>
      <c r="T8" s="1769"/>
      <c r="U8" s="1770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1769</v>
      </c>
      <c r="C9" s="1040"/>
      <c r="D9" s="1041"/>
      <c r="E9" s="994"/>
      <c r="F9" s="1042">
        <f>+L4</f>
        <v>2018</v>
      </c>
      <c r="G9" s="1043">
        <f>+L6</f>
        <v>43404</v>
      </c>
      <c r="H9" s="994"/>
      <c r="I9" s="1044">
        <f>+L4</f>
        <v>2018</v>
      </c>
      <c r="J9" s="1045">
        <f>+L6</f>
        <v>43404</v>
      </c>
      <c r="K9" s="1046"/>
      <c r="L9" s="1047">
        <f>+L6</f>
        <v>43404</v>
      </c>
      <c r="M9" s="1046"/>
      <c r="N9" s="1048">
        <f>+L6</f>
        <v>43404</v>
      </c>
      <c r="O9" s="1049"/>
      <c r="P9" s="1050">
        <f>+L4</f>
        <v>2018</v>
      </c>
      <c r="Q9" s="1048">
        <f>+L6</f>
        <v>43404</v>
      </c>
      <c r="R9" s="1021"/>
      <c r="S9" s="1771" t="s">
        <v>1285</v>
      </c>
      <c r="T9" s="1772"/>
      <c r="U9" s="1773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1770</v>
      </c>
      <c r="C10" s="1053"/>
      <c r="D10" s="1054"/>
      <c r="E10" s="994"/>
      <c r="F10" s="1055" t="s">
        <v>1039</v>
      </c>
      <c r="G10" s="1056" t="s">
        <v>1040</v>
      </c>
      <c r="H10" s="994"/>
      <c r="I10" s="1055" t="s">
        <v>1308</v>
      </c>
      <c r="J10" s="1056" t="s">
        <v>1309</v>
      </c>
      <c r="K10" s="994"/>
      <c r="L10" s="1056" t="s">
        <v>1008</v>
      </c>
      <c r="M10" s="994"/>
      <c r="N10" s="1057" t="s">
        <v>1771</v>
      </c>
      <c r="O10" s="1058"/>
      <c r="P10" s="1059" t="s">
        <v>1039</v>
      </c>
      <c r="Q10" s="1060" t="s">
        <v>1040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1772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1772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1773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1773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1774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14" t="s">
        <v>1775</v>
      </c>
      <c r="T13" s="1715"/>
      <c r="U13" s="171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1776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13" t="s">
        <v>1255</v>
      </c>
      <c r="T14" s="1722"/>
      <c r="U14" s="1723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1253</v>
      </c>
      <c r="C15" s="1701"/>
      <c r="D15" s="1702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63" t="s">
        <v>1254</v>
      </c>
      <c r="T15" s="1764"/>
      <c r="U15" s="176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1777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13" t="s">
        <v>1778</v>
      </c>
      <c r="T16" s="1722"/>
      <c r="U16" s="172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1779</v>
      </c>
      <c r="C17" s="1086"/>
      <c r="D17" s="1087"/>
      <c r="E17" s="994"/>
      <c r="F17" s="1088">
        <f t="shared" si="0"/>
        <v>40000</v>
      </c>
      <c r="G17" s="1089">
        <f t="shared" si="1"/>
        <v>10441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10441</v>
      </c>
      <c r="O17" s="1072"/>
      <c r="P17" s="1088">
        <f>+ROUND(OTCHET!E78,0)</f>
        <v>40000</v>
      </c>
      <c r="Q17" s="1089">
        <f>+ROUND(OTCHET!L78,0)</f>
        <v>10441</v>
      </c>
      <c r="R17" s="1021"/>
      <c r="S17" s="1713" t="s">
        <v>1780</v>
      </c>
      <c r="T17" s="1722"/>
      <c r="U17" s="172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1781</v>
      </c>
      <c r="C18" s="1086"/>
      <c r="D18" s="1087"/>
      <c r="E18" s="994"/>
      <c r="F18" s="1088">
        <f t="shared" si="0"/>
        <v>300</v>
      </c>
      <c r="G18" s="1089">
        <f t="shared" si="1"/>
        <v>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300</v>
      </c>
      <c r="O18" s="1072"/>
      <c r="P18" s="1088">
        <f>+ROUND(OTCHET!E79+OTCHET!E80,0)</f>
        <v>300</v>
      </c>
      <c r="Q18" s="1089">
        <f>+ROUND(OTCHET!L79+OTCHET!L80,0)</f>
        <v>300</v>
      </c>
      <c r="R18" s="1021"/>
      <c r="S18" s="1713" t="s">
        <v>1782</v>
      </c>
      <c r="T18" s="1722"/>
      <c r="U18" s="172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1783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13" t="s">
        <v>1784</v>
      </c>
      <c r="T19" s="1722"/>
      <c r="U19" s="172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409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13" t="s">
        <v>410</v>
      </c>
      <c r="T20" s="1722"/>
      <c r="U20" s="1723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411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13" t="s">
        <v>412</v>
      </c>
      <c r="T21" s="1722"/>
      <c r="U21" s="1723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413</v>
      </c>
      <c r="C22" s="1092"/>
      <c r="D22" s="1093"/>
      <c r="E22" s="994"/>
      <c r="F22" s="1094">
        <f t="shared" si="0"/>
        <v>1095</v>
      </c>
      <c r="G22" s="1095">
        <f t="shared" si="1"/>
        <v>1095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1095</v>
      </c>
      <c r="O22" s="1072"/>
      <c r="P22" s="1094">
        <f>+ROUND(OTCHET!E114+OTCHET!E115+OTCHET!E121,0)</f>
        <v>1095</v>
      </c>
      <c r="Q22" s="1095">
        <f>+ROUND(OTCHET!L114+OTCHET!L115+OTCHET!L121,0)</f>
        <v>1095</v>
      </c>
      <c r="R22" s="1021"/>
      <c r="S22" s="1748" t="s">
        <v>1256</v>
      </c>
      <c r="T22" s="1749"/>
      <c r="U22" s="1750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414</v>
      </c>
      <c r="C23" s="1098"/>
      <c r="D23" s="1099"/>
      <c r="E23" s="994"/>
      <c r="F23" s="1100">
        <f>+ROUND(+SUM(F13,F14,F16,F17,F18,F19,F20,F21,F22),0)</f>
        <v>41395</v>
      </c>
      <c r="G23" s="1100">
        <f>+ROUND(+SUM(G13,G14,G16,G17,G18,G19,G20,G21,G22),0)</f>
        <v>11836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11836</v>
      </c>
      <c r="O23" s="1072"/>
      <c r="P23" s="1100">
        <f>+ROUND(+SUM(P13,P14,P16,P17,P18,P19,P20,P21,P22),0)</f>
        <v>41395</v>
      </c>
      <c r="Q23" s="1100">
        <f>+ROUND(+SUM(Q13,Q14,Q16,Q17,Q18,Q19,Q20,Q21,Q22),0)</f>
        <v>11836</v>
      </c>
      <c r="R23" s="1021"/>
      <c r="S23" s="1733" t="s">
        <v>415</v>
      </c>
      <c r="T23" s="1734"/>
      <c r="U23" s="1735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416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416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417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14" t="s">
        <v>418</v>
      </c>
      <c r="T25" s="1715"/>
      <c r="U25" s="1712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419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13" t="s">
        <v>420</v>
      </c>
      <c r="T26" s="1722"/>
      <c r="U26" s="1723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1790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48" t="s">
        <v>1791</v>
      </c>
      <c r="T27" s="1749"/>
      <c r="U27" s="1750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1792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33" t="s">
        <v>422</v>
      </c>
      <c r="T28" s="1734"/>
      <c r="U28" s="1735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423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424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425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426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427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428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33" t="s">
        <v>429</v>
      </c>
      <c r="T35" s="1734"/>
      <c r="U35" s="1735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430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60" t="s">
        <v>431</v>
      </c>
      <c r="T36" s="1761"/>
      <c r="U36" s="1762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432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54" t="s">
        <v>433</v>
      </c>
      <c r="T37" s="1755"/>
      <c r="U37" s="1756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434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57" t="s">
        <v>435</v>
      </c>
      <c r="T38" s="1758"/>
      <c r="U38" s="1759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436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33" t="s">
        <v>437</v>
      </c>
      <c r="T40" s="1734"/>
      <c r="U40" s="1735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438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438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439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14" t="s">
        <v>440</v>
      </c>
      <c r="T42" s="1715"/>
      <c r="U42" s="1712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441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13" t="s">
        <v>442</v>
      </c>
      <c r="T43" s="1722"/>
      <c r="U43" s="1723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443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13" t="s">
        <v>444</v>
      </c>
      <c r="T44" s="1722"/>
      <c r="U44" s="1723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445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48" t="s">
        <v>446</v>
      </c>
      <c r="T45" s="1749"/>
      <c r="U45" s="1750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447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33" t="s">
        <v>448</v>
      </c>
      <c r="T46" s="1734"/>
      <c r="U46" s="1735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449</v>
      </c>
      <c r="C48" s="1172"/>
      <c r="D48" s="1173"/>
      <c r="E48" s="994"/>
      <c r="F48" s="1174">
        <f>+ROUND(F23+F28+F35+F40+F46,0)</f>
        <v>41395</v>
      </c>
      <c r="G48" s="1175">
        <f>+ROUND(G23+G28+G35+G40+G46,0)</f>
        <v>11836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11836</v>
      </c>
      <c r="O48" s="1177"/>
      <c r="P48" s="1174">
        <f>+ROUND(P23+P28+P35+P40+P46,0)</f>
        <v>41395</v>
      </c>
      <c r="Q48" s="1175">
        <f>+ROUND(Q23+Q28+Q35+Q40+Q46,0)</f>
        <v>11836</v>
      </c>
      <c r="R48" s="1021"/>
      <c r="S48" s="1745" t="s">
        <v>69</v>
      </c>
      <c r="T48" s="1746"/>
      <c r="U48" s="1747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70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70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71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71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72</v>
      </c>
      <c r="C51" s="1080"/>
      <c r="D51" s="1081"/>
      <c r="E51" s="1178"/>
      <c r="F51" s="1076">
        <f>+IF($P$2=0,$P51,0)</f>
        <v>106382</v>
      </c>
      <c r="G51" s="1077">
        <f>+IF($P$2=0,$Q51,0)</f>
        <v>53002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53002</v>
      </c>
      <c r="O51" s="1072"/>
      <c r="P51" s="1076">
        <f>+ROUND(OTCHET!E206-SUM(OTCHET!E218:E220)+OTCHET!E273+IF(+OR(OTCHET!$F$12=5500,OTCHET!$F$12=5600),0,+OTCHET!E299),0)</f>
        <v>106382</v>
      </c>
      <c r="Q51" s="1077">
        <f>+ROUND(OTCHET!L206-SUM(OTCHET!L218:L220)+OTCHET!L273+IF(+OR(OTCHET!$F$12=5500,OTCHET!$F$12=5600),0,+OTCHET!L299),0)</f>
        <v>53002</v>
      </c>
      <c r="R51" s="1021"/>
      <c r="S51" s="1714" t="s">
        <v>73</v>
      </c>
      <c r="T51" s="1715"/>
      <c r="U51" s="1712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460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13" t="s">
        <v>1828</v>
      </c>
      <c r="T52" s="1722"/>
      <c r="U52" s="172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1829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13" t="s">
        <v>1830</v>
      </c>
      <c r="T53" s="1722"/>
      <c r="U53" s="1723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1831</v>
      </c>
      <c r="C54" s="1086"/>
      <c r="D54" s="1087"/>
      <c r="E54" s="994"/>
      <c r="F54" s="1094">
        <f>+IF($P$2=0,$P54,0)</f>
        <v>174591</v>
      </c>
      <c r="G54" s="1095">
        <f>+IF($P$2=0,$Q54,0)</f>
        <v>151922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151922</v>
      </c>
      <c r="O54" s="1072"/>
      <c r="P54" s="1094">
        <f>+ROUND(OTCHET!E188+OTCHET!E191,0)</f>
        <v>174591</v>
      </c>
      <c r="Q54" s="1095">
        <f>+ROUND(OTCHET!L188+OTCHET!L191,0)</f>
        <v>151922</v>
      </c>
      <c r="R54" s="1021"/>
      <c r="S54" s="1713" t="s">
        <v>1832</v>
      </c>
      <c r="T54" s="1722"/>
      <c r="U54" s="1723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74</v>
      </c>
      <c r="C55" s="1092"/>
      <c r="D55" s="1093"/>
      <c r="E55" s="994"/>
      <c r="F55" s="1094">
        <f>+IF($P$2=0,$P55,0)</f>
        <v>35246</v>
      </c>
      <c r="G55" s="1095">
        <f>+IF($P$2=0,$Q55,0)</f>
        <v>28691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28691</v>
      </c>
      <c r="O55" s="1072"/>
      <c r="P55" s="1094">
        <f>+ROUND(OTCHET!E197+OTCHET!E205,0)</f>
        <v>35246</v>
      </c>
      <c r="Q55" s="1095">
        <f>+ROUND(OTCHET!L197+OTCHET!L205,0)</f>
        <v>28691</v>
      </c>
      <c r="R55" s="1021"/>
      <c r="S55" s="1748" t="s">
        <v>75</v>
      </c>
      <c r="T55" s="1749"/>
      <c r="U55" s="1750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76</v>
      </c>
      <c r="C56" s="1180"/>
      <c r="D56" s="1181"/>
      <c r="E56" s="994"/>
      <c r="F56" s="1100">
        <f>+ROUND(+SUM(F51:F55),0)</f>
        <v>316219</v>
      </c>
      <c r="G56" s="1101">
        <f>+ROUND(+SUM(G51:G55),0)</f>
        <v>233615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233615</v>
      </c>
      <c r="O56" s="1072"/>
      <c r="P56" s="1100">
        <f>+ROUND(+SUM(P51:P55),0)</f>
        <v>316219</v>
      </c>
      <c r="Q56" s="1101">
        <f>+ROUND(+SUM(Q51:Q55),0)</f>
        <v>233615</v>
      </c>
      <c r="R56" s="1021"/>
      <c r="S56" s="1733" t="s">
        <v>77</v>
      </c>
      <c r="T56" s="1734"/>
      <c r="U56" s="1735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78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78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79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14" t="s">
        <v>80</v>
      </c>
      <c r="T58" s="1715"/>
      <c r="U58" s="1712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81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713" t="s">
        <v>82</v>
      </c>
      <c r="T59" s="1722"/>
      <c r="U59" s="1723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83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13" t="s">
        <v>84</v>
      </c>
      <c r="T60" s="1722"/>
      <c r="U60" s="1723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85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748" t="s">
        <v>86</v>
      </c>
      <c r="T61" s="1749"/>
      <c r="U61" s="1750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87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88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89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733" t="s">
        <v>90</v>
      </c>
      <c r="T63" s="1734"/>
      <c r="U63" s="1735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91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91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92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14" t="s">
        <v>93</v>
      </c>
      <c r="T65" s="1715"/>
      <c r="U65" s="1712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1518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13" t="s">
        <v>1519</v>
      </c>
      <c r="T66" s="1722"/>
      <c r="U66" s="1723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1520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33" t="s">
        <v>1521</v>
      </c>
      <c r="T67" s="1734"/>
      <c r="U67" s="1735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1522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1522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1523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14" t="s">
        <v>1524</v>
      </c>
      <c r="T69" s="1715"/>
      <c r="U69" s="1712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1525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13" t="s">
        <v>1526</v>
      </c>
      <c r="T70" s="1722"/>
      <c r="U70" s="1723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1527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33" t="s">
        <v>1528</v>
      </c>
      <c r="T71" s="1734"/>
      <c r="U71" s="1735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1529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1529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1530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14" t="s">
        <v>1531</v>
      </c>
      <c r="T73" s="1715"/>
      <c r="U73" s="1712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1532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13" t="s">
        <v>1533</v>
      </c>
      <c r="T74" s="1722"/>
      <c r="U74" s="1723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1534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33" t="s">
        <v>1535</v>
      </c>
      <c r="T75" s="1734"/>
      <c r="U75" s="1735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1536</v>
      </c>
      <c r="C77" s="1201"/>
      <c r="D77" s="1202"/>
      <c r="E77" s="994"/>
      <c r="F77" s="1174">
        <f>+ROUND(F56+F63+F67+F71+F75,0)</f>
        <v>316219</v>
      </c>
      <c r="G77" s="1175">
        <f>+ROUND(G56+G63+G67+G71+G75,0)</f>
        <v>233615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233615</v>
      </c>
      <c r="O77" s="1072"/>
      <c r="P77" s="1174">
        <f>+ROUND(P56+P63+P67+P71+P75,0)</f>
        <v>316219</v>
      </c>
      <c r="Q77" s="1175">
        <f>+ROUND(Q56+Q63+Q67+Q71+Q75,0)</f>
        <v>233615</v>
      </c>
      <c r="R77" s="1021"/>
      <c r="S77" s="1736" t="s">
        <v>1537</v>
      </c>
      <c r="T77" s="1737"/>
      <c r="U77" s="1738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1538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1538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1539</v>
      </c>
      <c r="C79" s="1080"/>
      <c r="D79" s="1081"/>
      <c r="E79" s="994"/>
      <c r="F79" s="1082">
        <f>+IF($P$2=0,$P79,0)</f>
        <v>271570</v>
      </c>
      <c r="G79" s="1083">
        <f>+IF($P$2=0,$Q79,0)</f>
        <v>240948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240948</v>
      </c>
      <c r="O79" s="1072"/>
      <c r="P79" s="1082">
        <f>+ROUND(OTCHET!E421,0)</f>
        <v>271570</v>
      </c>
      <c r="Q79" s="1083">
        <f>+ROUND(OTCHET!L421,0)</f>
        <v>240948</v>
      </c>
      <c r="R79" s="1021"/>
      <c r="S79" s="1714" t="s">
        <v>107</v>
      </c>
      <c r="T79" s="1715"/>
      <c r="U79" s="1712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108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13" t="s">
        <v>109</v>
      </c>
      <c r="T80" s="1722"/>
      <c r="U80" s="1723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110</v>
      </c>
      <c r="C81" s="1207"/>
      <c r="D81" s="1208"/>
      <c r="E81" s="994"/>
      <c r="F81" s="1209">
        <f>+ROUND(F79+F80,0)</f>
        <v>271570</v>
      </c>
      <c r="G81" s="1210">
        <f>+ROUND(G79+G80,0)</f>
        <v>240948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240948</v>
      </c>
      <c r="O81" s="1072"/>
      <c r="P81" s="1209">
        <f>+ROUND(P79+P80,0)</f>
        <v>271570</v>
      </c>
      <c r="Q81" s="1210">
        <f>+ROUND(Q79+Q80,0)</f>
        <v>240948</v>
      </c>
      <c r="R81" s="1021"/>
      <c r="S81" s="1720" t="s">
        <v>1540</v>
      </c>
      <c r="T81" s="1721"/>
      <c r="U81" s="1716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1541</v>
      </c>
      <c r="C83" s="1220"/>
      <c r="D83" s="1221"/>
      <c r="E83" s="994"/>
      <c r="F83" s="1222">
        <f>+ROUND(F48,0)-ROUND(F77,0)+ROUND(F81,0)</f>
        <v>-3254</v>
      </c>
      <c r="G83" s="1223">
        <f>+ROUND(G48,0)-ROUND(G77,0)+ROUND(G81,0)</f>
        <v>19169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19169</v>
      </c>
      <c r="O83" s="1225"/>
      <c r="P83" s="1222">
        <f>+ROUND(P48,0)-ROUND(P77,0)+ROUND(P81,0)</f>
        <v>-3254</v>
      </c>
      <c r="Q83" s="1223">
        <f>+ROUND(Q48,0)-ROUND(Q77,0)+ROUND(Q81,0)</f>
        <v>19169</v>
      </c>
      <c r="R83" s="1021"/>
      <c r="S83" s="1219" t="s">
        <v>1541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1542</v>
      </c>
      <c r="C84" s="1227"/>
      <c r="D84" s="1228"/>
      <c r="E84" s="1229"/>
      <c r="F84" s="1230">
        <f>+ROUND(F101,0)+ROUND(F120,0)+ROUND(F127,0)-ROUND(F132,0)</f>
        <v>3254</v>
      </c>
      <c r="G84" s="1231">
        <f>+ROUND(G101,0)+ROUND(G120,0)+ROUND(G127,0)-ROUND(G132,0)</f>
        <v>-19169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-19169</v>
      </c>
      <c r="O84" s="1225"/>
      <c r="P84" s="1230">
        <f>+ROUND(P101,0)+ROUND(P120,0)+ROUND(P127,0)-ROUND(P132,0)</f>
        <v>3254</v>
      </c>
      <c r="Q84" s="1231">
        <f>+ROUND(Q101,0)+ROUND(Q120,0)+ROUND(Q127,0)-ROUND(Q132,0)</f>
        <v>-19169</v>
      </c>
      <c r="R84" s="1021"/>
      <c r="S84" s="1226" t="s">
        <v>1542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1543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1543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1544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1544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1545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14" t="s">
        <v>1546</v>
      </c>
      <c r="T87" s="1715"/>
      <c r="U87" s="1712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1547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13" t="s">
        <v>1548</v>
      </c>
      <c r="T88" s="1722"/>
      <c r="U88" s="1723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1549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33" t="s">
        <v>1550</v>
      </c>
      <c r="T89" s="1734"/>
      <c r="U89" s="1735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1551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1551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128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14" t="s">
        <v>129</v>
      </c>
      <c r="T91" s="1715"/>
      <c r="U91" s="1712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130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13" t="s">
        <v>131</v>
      </c>
      <c r="T92" s="1722"/>
      <c r="U92" s="1723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132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13" t="s">
        <v>133</v>
      </c>
      <c r="T93" s="1722"/>
      <c r="U93" s="1723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134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48" t="s">
        <v>135</v>
      </c>
      <c r="T94" s="1749"/>
      <c r="U94" s="1750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136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33" t="s">
        <v>1938</v>
      </c>
      <c r="T95" s="1734"/>
      <c r="U95" s="1735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1939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1939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1940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14" t="s">
        <v>1941</v>
      </c>
      <c r="T97" s="1715"/>
      <c r="U97" s="1712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1942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13" t="s">
        <v>1943</v>
      </c>
      <c r="T98" s="1722"/>
      <c r="U98" s="1723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1944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33" t="s">
        <v>153</v>
      </c>
      <c r="T99" s="1734"/>
      <c r="U99" s="1735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154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45" t="s">
        <v>155</v>
      </c>
      <c r="T101" s="1746"/>
      <c r="U101" s="1747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156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156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157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157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1947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14" t="s">
        <v>1948</v>
      </c>
      <c r="T104" s="1715"/>
      <c r="U104" s="1712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1949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13" t="s">
        <v>1950</v>
      </c>
      <c r="T105" s="1722"/>
      <c r="U105" s="1723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1951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33" t="s">
        <v>601</v>
      </c>
      <c r="T106" s="1734"/>
      <c r="U106" s="1735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602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602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603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39" t="s">
        <v>604</v>
      </c>
      <c r="T108" s="1740"/>
      <c r="U108" s="1741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605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42" t="s">
        <v>606</v>
      </c>
      <c r="T109" s="1743"/>
      <c r="U109" s="1744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607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33" t="s">
        <v>608</v>
      </c>
      <c r="T110" s="1734"/>
      <c r="U110" s="1735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609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609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610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14" t="s">
        <v>611</v>
      </c>
      <c r="T112" s="1715"/>
      <c r="U112" s="1712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612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13" t="s">
        <v>613</v>
      </c>
      <c r="T113" s="1722"/>
      <c r="U113" s="1723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614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33" t="s">
        <v>615</v>
      </c>
      <c r="T114" s="1734"/>
      <c r="U114" s="1735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616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616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617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14" t="s">
        <v>618</v>
      </c>
      <c r="T116" s="1715"/>
      <c r="U116" s="1712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619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13" t="s">
        <v>620</v>
      </c>
      <c r="T117" s="1722"/>
      <c r="U117" s="1723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621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33" t="s">
        <v>1970</v>
      </c>
      <c r="T118" s="1734"/>
      <c r="U118" s="1735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1971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36" t="s">
        <v>1972</v>
      </c>
      <c r="T120" s="1737"/>
      <c r="U120" s="1738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1973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1973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1974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14" t="s">
        <v>1975</v>
      </c>
      <c r="T122" s="1715"/>
      <c r="U122" s="1712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1976</v>
      </c>
      <c r="C123" s="1086"/>
      <c r="D123" s="1087"/>
      <c r="E123" s="994"/>
      <c r="F123" s="1094">
        <f>+IF($P$2=0,$P123,0)</f>
        <v>-2516</v>
      </c>
      <c r="G123" s="1095">
        <f>+IF($P$2=0,$Q123,0)</f>
        <v>-10105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-10105</v>
      </c>
      <c r="O123" s="1072"/>
      <c r="P123" s="1094">
        <f>+ROUND(OTCHET!E526,0)</f>
        <v>-2516</v>
      </c>
      <c r="Q123" s="1095">
        <f>+ROUND(OTCHET!L526,0)</f>
        <v>-10105</v>
      </c>
      <c r="R123" s="1021"/>
      <c r="S123" s="1338" t="s">
        <v>1977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1978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13" t="s">
        <v>1979</v>
      </c>
      <c r="T124" s="1722"/>
      <c r="U124" s="1723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3" t="s">
        <v>1257</v>
      </c>
      <c r="C125" s="1704"/>
      <c r="D125" s="1705"/>
      <c r="E125" s="994"/>
      <c r="F125" s="1706">
        <f>+IF($P$2=0,$P125,0)</f>
        <v>0</v>
      </c>
      <c r="G125" s="1707">
        <f>+IF($P$2=0,$Q125,0)</f>
        <v>0</v>
      </c>
      <c r="H125" s="994"/>
      <c r="I125" s="1706"/>
      <c r="J125" s="1707"/>
      <c r="K125" s="1070"/>
      <c r="L125" s="1707"/>
      <c r="M125" s="1070"/>
      <c r="N125" s="1708">
        <f>+ROUND(+G125+J125+L125,0)</f>
        <v>0</v>
      </c>
      <c r="O125" s="1072"/>
      <c r="P125" s="1706">
        <f>+ROUND(+IF(AND(OTCHET!$F$12="9900",+OTCHET!$E$15=0,+(OTCHET!E591+OTCHET!E592)&gt;0,+(OTCHET!E589+OTCHET!E590)&lt;0),+OTCHET!E588,0),0)</f>
        <v>0</v>
      </c>
      <c r="Q125" s="1707">
        <f>+ROUND(+IF(AND(OTCHET!$F$12="9900",+OTCHET!$E$15=0,+(OTCHET!L591+OTCHET!L592)&gt;=0,+(OTCHET!L589+OTCHET!L590)&lt;=0),+OTCHET!L588,0),0)</f>
        <v>0</v>
      </c>
      <c r="R125" s="1021"/>
      <c r="S125" s="1709" t="s">
        <v>1258</v>
      </c>
      <c r="T125" s="1710"/>
      <c r="U125" s="1711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1980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17" t="s">
        <v>1981</v>
      </c>
      <c r="T126" s="1718"/>
      <c r="U126" s="1719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1982</v>
      </c>
      <c r="C127" s="1207"/>
      <c r="D127" s="1208"/>
      <c r="E127" s="994"/>
      <c r="F127" s="1209">
        <f>+ROUND(+SUM(F122:F126),0)</f>
        <v>-2516</v>
      </c>
      <c r="G127" s="1210">
        <f>+ROUND(+SUM(G122:G126),0)</f>
        <v>-10105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-10105</v>
      </c>
      <c r="O127" s="1072"/>
      <c r="P127" s="1209">
        <f>+ROUND(+SUM(P122:P126),0)</f>
        <v>-2516</v>
      </c>
      <c r="Q127" s="1210">
        <f>+ROUND(+SUM(Q122:Q126),0)</f>
        <v>-10105</v>
      </c>
      <c r="R127" s="1021"/>
      <c r="S127" s="1720" t="s">
        <v>625</v>
      </c>
      <c r="T127" s="1721"/>
      <c r="U127" s="1716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626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626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627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14" t="s">
        <v>628</v>
      </c>
      <c r="T129" s="1715"/>
      <c r="U129" s="1712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629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13" t="s">
        <v>630</v>
      </c>
      <c r="T130" s="1722"/>
      <c r="U130" s="1723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631</v>
      </c>
      <c r="C131" s="1256"/>
      <c r="D131" s="1257"/>
      <c r="E131" s="994"/>
      <c r="F131" s="1094">
        <f>+IF($P$2=0,$P131,0)</f>
        <v>0</v>
      </c>
      <c r="G131" s="1095">
        <f>+IF($P$2=0,$Q131,0)</f>
        <v>14834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14834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14834</v>
      </c>
      <c r="R131" s="1021"/>
      <c r="S131" s="1730" t="s">
        <v>632</v>
      </c>
      <c r="T131" s="1731"/>
      <c r="U131" s="1732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633</v>
      </c>
      <c r="C132" s="1259"/>
      <c r="D132" s="1260"/>
      <c r="E132" s="994"/>
      <c r="F132" s="1261">
        <f>+ROUND(+F131-F129-F130,0)</f>
        <v>-5770</v>
      </c>
      <c r="G132" s="1262">
        <f>+ROUND(+G131-G129-G130,0)</f>
        <v>9064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0</v>
      </c>
      <c r="M132" s="1070"/>
      <c r="N132" s="1263">
        <f>+ROUND(+N131-N129-N130,0)</f>
        <v>9064</v>
      </c>
      <c r="O132" s="1072"/>
      <c r="P132" s="1261">
        <f>+ROUND(+P131-P129-P130,0)</f>
        <v>-5770</v>
      </c>
      <c r="Q132" s="1262">
        <f>+ROUND(+Q131-Q129-Q130,0)</f>
        <v>9064</v>
      </c>
      <c r="R132" s="1021"/>
      <c r="S132" s="1724" t="s">
        <v>634</v>
      </c>
      <c r="T132" s="1725"/>
      <c r="U132" s="1726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1986</v>
      </c>
      <c r="C134" s="1270">
        <f>+OTCHET!B607</f>
        <v>43409</v>
      </c>
      <c r="D134" s="1215" t="s">
        <v>1987</v>
      </c>
      <c r="E134" s="994"/>
      <c r="F134" s="1728"/>
      <c r="G134" s="1728"/>
      <c r="H134" s="994"/>
      <c r="I134" s="1271" t="s">
        <v>1988</v>
      </c>
      <c r="J134" s="1272"/>
      <c r="K134" s="994"/>
      <c r="L134" s="1728"/>
      <c r="M134" s="1728"/>
      <c r="N134" s="1728"/>
      <c r="O134" s="1266"/>
      <c r="P134" s="1729"/>
      <c r="Q134" s="1729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1989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1990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208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209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8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04" operator="equal" stopIfTrue="1">
      <formula>0</formula>
    </cfRule>
    <cfRule type="cellIs" priority="8" dxfId="81" operator="equal" stopIfTrue="1">
      <formula>0</formula>
    </cfRule>
    <cfRule type="cellIs" priority="45" dxfId="121" operator="equal">
      <formula>0</formula>
    </cfRule>
  </conditionalFormatting>
  <conditionalFormatting sqref="I2">
    <cfRule type="cellIs" priority="44" dxfId="121" operator="equal">
      <formula>0</formula>
    </cfRule>
  </conditionalFormatting>
  <conditionalFormatting sqref="F137:G138">
    <cfRule type="cellIs" priority="42" dxfId="8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4" operator="equal" stopIfTrue="1">
      <formula>"НЕРАВНЕНИЕ!"</formula>
    </cfRule>
  </conditionalFormatting>
  <conditionalFormatting sqref="L137:M138">
    <cfRule type="cellIs" priority="40" dxfId="84" operator="equal" stopIfTrue="1">
      <formula>"НЕРАВНЕНИЕ!"</formula>
    </cfRule>
  </conditionalFormatting>
  <conditionalFormatting sqref="F140:G141">
    <cfRule type="cellIs" priority="38" dxfId="8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4" operator="equal" stopIfTrue="1">
      <formula>"НЕРАВНЕНИЕ !"</formula>
    </cfRule>
  </conditionalFormatting>
  <conditionalFormatting sqref="L140:M141">
    <cfRule type="cellIs" priority="36" dxfId="84" operator="equal" stopIfTrue="1">
      <formula>"НЕРАВНЕНИЕ !"</formula>
    </cfRule>
  </conditionalFormatting>
  <conditionalFormatting sqref="I140:J141 L140:L141 N140:N141 F140:G141">
    <cfRule type="cellIs" priority="35" dxfId="84" operator="notEqual">
      <formula>0</formula>
    </cfRule>
  </conditionalFormatting>
  <conditionalFormatting sqref="B82">
    <cfRule type="cellIs" priority="25" dxfId="104" operator="equal">
      <formula>0</formula>
    </cfRule>
    <cfRule type="cellIs" priority="26" dxfId="68" operator="notEqual" stopIfTrue="1">
      <formula>0</formula>
    </cfRule>
  </conditionalFormatting>
  <conditionalFormatting sqref="P137:Q138">
    <cfRule type="cellIs" priority="22" dxfId="8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4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8" operator="notEqual" stopIfTrue="1">
      <formula>0</formula>
    </cfRule>
  </conditionalFormatting>
  <conditionalFormatting sqref="I133:J133">
    <cfRule type="cellIs" priority="33" dxfId="128" operator="notEqual" stopIfTrue="1">
      <formula>0</formula>
    </cfRule>
  </conditionalFormatting>
  <conditionalFormatting sqref="L82">
    <cfRule type="cellIs" priority="28" dxfId="128" operator="notEqual" stopIfTrue="1">
      <formula>0</formula>
    </cfRule>
  </conditionalFormatting>
  <conditionalFormatting sqref="N82">
    <cfRule type="cellIs" priority="27" dxfId="128" operator="notEqual" stopIfTrue="1">
      <formula>0</formula>
    </cfRule>
  </conditionalFormatting>
  <conditionalFormatting sqref="L133">
    <cfRule type="cellIs" priority="32" dxfId="128" operator="notEqual" stopIfTrue="1">
      <formula>0</formula>
    </cfRule>
  </conditionalFormatting>
  <conditionalFormatting sqref="N133">
    <cfRule type="cellIs" priority="31" dxfId="128" operator="notEqual" stopIfTrue="1">
      <formula>0</formula>
    </cfRule>
  </conditionalFormatting>
  <conditionalFormatting sqref="F82:H82">
    <cfRule type="cellIs" priority="30" dxfId="128" operator="notEqual" stopIfTrue="1">
      <formula>0</formula>
    </cfRule>
  </conditionalFormatting>
  <conditionalFormatting sqref="I82:J82">
    <cfRule type="cellIs" priority="29" dxfId="128" operator="notEqual" stopIfTrue="1">
      <formula>0</formula>
    </cfRule>
  </conditionalFormatting>
  <conditionalFormatting sqref="P133:Q133">
    <cfRule type="cellIs" priority="24" dxfId="128" operator="notEqual" stopIfTrue="1">
      <formula>0</formula>
    </cfRule>
  </conditionalFormatting>
  <conditionalFormatting sqref="P82:Q82">
    <cfRule type="cellIs" priority="5" dxfId="128" operator="notEqual" stopIfTrue="1">
      <formula>0</formula>
    </cfRule>
  </conditionalFormatting>
  <conditionalFormatting sqref="T2:U2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view="pageBreakPreview" zoomScale="60" zoomScaleNormal="78" zoomScalePageLayoutView="0" workbookViewId="0" topLeftCell="B6">
      <selection activeCell="G74" sqref="G7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1279</v>
      </c>
      <c r="F11" s="708">
        <f>OTCHET!F9</f>
        <v>43404</v>
      </c>
      <c r="G11" s="709" t="s">
        <v>1280</v>
      </c>
      <c r="H11" s="710">
        <f>OTCHET!H9</f>
        <v>311688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1281</v>
      </c>
      <c r="C12" s="713"/>
      <c r="D12" s="705"/>
      <c r="E12" s="690"/>
      <c r="F12" s="714"/>
      <c r="G12" s="690"/>
      <c r="H12" s="236"/>
      <c r="I12" s="1785" t="s">
        <v>1278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1282</v>
      </c>
      <c r="C14" s="698"/>
      <c r="D14" s="698"/>
      <c r="E14" s="698"/>
      <c r="F14" s="698"/>
      <c r="G14" s="698"/>
      <c r="H14" s="236"/>
      <c r="I14" s="178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1283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1836</v>
      </c>
      <c r="D17" s="729"/>
      <c r="E17" s="1787" t="s">
        <v>1211</v>
      </c>
      <c r="F17" s="1789" t="s">
        <v>1212</v>
      </c>
      <c r="G17" s="730" t="s">
        <v>1721</v>
      </c>
      <c r="H17" s="731"/>
      <c r="I17" s="732"/>
      <c r="J17" s="733"/>
      <c r="K17" s="734" t="s">
        <v>1284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1285</v>
      </c>
      <c r="C18" s="737"/>
      <c r="D18" s="737"/>
      <c r="E18" s="1788"/>
      <c r="F18" s="1790"/>
      <c r="G18" s="738" t="s">
        <v>1506</v>
      </c>
      <c r="H18" s="739" t="s">
        <v>1507</v>
      </c>
      <c r="I18" s="739" t="s">
        <v>1505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1286</v>
      </c>
      <c r="C20" s="748"/>
      <c r="D20" s="748"/>
      <c r="E20" s="749" t="s">
        <v>1039</v>
      </c>
      <c r="F20" s="749" t="s">
        <v>1040</v>
      </c>
      <c r="G20" s="750" t="s">
        <v>1308</v>
      </c>
      <c r="H20" s="751" t="s">
        <v>1309</v>
      </c>
      <c r="I20" s="751" t="s">
        <v>1008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1582</v>
      </c>
      <c r="C22" s="762" t="s">
        <v>1041</v>
      </c>
      <c r="D22" s="763"/>
      <c r="E22" s="764">
        <f>+E23+E25+E36+E37</f>
        <v>41395</v>
      </c>
      <c r="F22" s="764">
        <f>+F23+F25+F36+F37</f>
        <v>11836</v>
      </c>
      <c r="G22" s="765">
        <f>+G23+G25+G36+G37</f>
        <v>11836</v>
      </c>
      <c r="H22" s="766">
        <f>+H23+H25+H36+H37</f>
        <v>0</v>
      </c>
      <c r="I22" s="766">
        <f>+I23+I25+I36+I37</f>
        <v>0</v>
      </c>
      <c r="J22" s="767"/>
      <c r="K22" s="768" t="s">
        <v>1041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1581</v>
      </c>
      <c r="C23" s="770" t="s">
        <v>936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936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1222</v>
      </c>
      <c r="C24" s="777" t="s">
        <v>1219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1219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1287</v>
      </c>
      <c r="C25" s="782" t="s">
        <v>1561</v>
      </c>
      <c r="D25" s="782"/>
      <c r="E25" s="783">
        <f>+E26+E30+E31+E32+E33</f>
        <v>41395</v>
      </c>
      <c r="F25" s="783">
        <f>+F26+F30+F31+F32+F33</f>
        <v>11836</v>
      </c>
      <c r="G25" s="784">
        <f>+G26+G30+G31+G32+G33</f>
        <v>11836</v>
      </c>
      <c r="H25" s="785">
        <f>+H26+H30+H31+H32+H33</f>
        <v>0</v>
      </c>
      <c r="I25" s="785">
        <f>+I26+I30+I31+I32+I33</f>
        <v>0</v>
      </c>
      <c r="J25" s="774"/>
      <c r="K25" s="786" t="s">
        <v>1561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2116</v>
      </c>
      <c r="C26" s="787" t="s">
        <v>1562</v>
      </c>
      <c r="D26" s="787"/>
      <c r="E26" s="788">
        <f>OTCHET!E75</f>
        <v>40300</v>
      </c>
      <c r="F26" s="788">
        <f aca="true" t="shared" si="0" ref="F26:F37">+G26+H26+I26</f>
        <v>10741</v>
      </c>
      <c r="G26" s="789">
        <f>OTCHET!I75</f>
        <v>10741</v>
      </c>
      <c r="H26" s="790">
        <f>OTCHET!J75</f>
        <v>0</v>
      </c>
      <c r="I26" s="790">
        <f>OTCHET!K75</f>
        <v>0</v>
      </c>
      <c r="J26" s="774"/>
      <c r="K26" s="791" t="s">
        <v>1562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1288</v>
      </c>
      <c r="C27" s="793" t="s">
        <v>1223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1223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1220</v>
      </c>
      <c r="C28" s="799" t="s">
        <v>1224</v>
      </c>
      <c r="D28" s="798"/>
      <c r="E28" s="800">
        <f>OTCHET!E78</f>
        <v>40000</v>
      </c>
      <c r="F28" s="800">
        <f t="shared" si="0"/>
        <v>10441</v>
      </c>
      <c r="G28" s="801">
        <f>OTCHET!I78</f>
        <v>10441</v>
      </c>
      <c r="H28" s="802">
        <f>OTCHET!J78</f>
        <v>0</v>
      </c>
      <c r="I28" s="802">
        <f>OTCHET!K78</f>
        <v>0</v>
      </c>
      <c r="J28" s="774"/>
      <c r="K28" s="803" t="s">
        <v>1224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2117</v>
      </c>
      <c r="C29" s="805" t="s">
        <v>1225</v>
      </c>
      <c r="D29" s="804"/>
      <c r="E29" s="806">
        <f>+OTCHET!E79+OTCHET!E80</f>
        <v>300</v>
      </c>
      <c r="F29" s="806">
        <f t="shared" si="0"/>
        <v>300</v>
      </c>
      <c r="G29" s="807">
        <f>+OTCHET!I79+OTCHET!I80</f>
        <v>300</v>
      </c>
      <c r="H29" s="808">
        <f>+OTCHET!J79+OTCHET!J80</f>
        <v>0</v>
      </c>
      <c r="I29" s="808">
        <f>+OTCHET!K79+OTCHET!K80</f>
        <v>0</v>
      </c>
      <c r="J29" s="774"/>
      <c r="K29" s="809" t="s">
        <v>1225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2118</v>
      </c>
      <c r="C30" s="810" t="s">
        <v>1226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1226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913</v>
      </c>
      <c r="C31" s="815" t="s">
        <v>1563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1563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914</v>
      </c>
      <c r="C32" s="815" t="s">
        <v>1417</v>
      </c>
      <c r="D32" s="815"/>
      <c r="E32" s="816">
        <f>OTCHET!E113+OTCHET!E122+OTCHET!E138+OTCHET!E139</f>
        <v>1095</v>
      </c>
      <c r="F32" s="816">
        <f t="shared" si="0"/>
        <v>1095</v>
      </c>
      <c r="G32" s="817">
        <f>OTCHET!I113+OTCHET!I122+OTCHET!I138+OTCHET!I139</f>
        <v>1095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1417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1839</v>
      </c>
      <c r="C33" s="821" t="s">
        <v>948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948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921</v>
      </c>
      <c r="C36" s="833" t="s">
        <v>1564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1564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1203</v>
      </c>
      <c r="C37" s="839" t="s">
        <v>1042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1042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451</v>
      </c>
      <c r="C38" s="846" t="s">
        <v>1568</v>
      </c>
      <c r="D38" s="763"/>
      <c r="E38" s="764">
        <f>E39+E43+E44+E46+SUM(E48:E52)+E55</f>
        <v>316219</v>
      </c>
      <c r="F38" s="764">
        <f>F39+F43+F44+F46+SUM(F48:F52)+F55</f>
        <v>233615</v>
      </c>
      <c r="G38" s="765">
        <f>G39+G43+G44+G46+SUM(G48:G52)+G55</f>
        <v>233615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1568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1237</v>
      </c>
      <c r="C39" s="932"/>
      <c r="D39" s="1694"/>
      <c r="E39" s="811">
        <f>SUM(E40:E42)</f>
        <v>209837</v>
      </c>
      <c r="F39" s="811">
        <f>SUM(F40:F42)</f>
        <v>180613</v>
      </c>
      <c r="G39" s="812">
        <f>SUM(G40:G42)</f>
        <v>180613</v>
      </c>
      <c r="H39" s="813">
        <f>SUM(H40:H42)</f>
        <v>0</v>
      </c>
      <c r="I39" s="1695">
        <f>SUM(I40:I42)</f>
        <v>0</v>
      </c>
      <c r="J39" s="851"/>
      <c r="K39" s="814" t="s">
        <v>1238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1239</v>
      </c>
      <c r="C40" s="792" t="s">
        <v>1565</v>
      </c>
      <c r="D40" s="867"/>
      <c r="E40" s="868">
        <f>OTCHET!E188</f>
        <v>150880</v>
      </c>
      <c r="F40" s="868">
        <f aca="true" t="shared" si="1" ref="F40:F55">+G40+H40+I40</f>
        <v>127583</v>
      </c>
      <c r="G40" s="869">
        <f>OTCHET!I188</f>
        <v>127583</v>
      </c>
      <c r="H40" s="870">
        <f>OTCHET!J188</f>
        <v>0</v>
      </c>
      <c r="I40" s="1380">
        <f>OTCHET!K188</f>
        <v>0</v>
      </c>
      <c r="J40" s="851"/>
      <c r="K40" s="797" t="s">
        <v>1565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6" t="s">
        <v>1240</v>
      </c>
      <c r="C41" s="798" t="s">
        <v>1566</v>
      </c>
      <c r="D41" s="1696"/>
      <c r="E41" s="1697">
        <f>OTCHET!E191</f>
        <v>23711</v>
      </c>
      <c r="F41" s="1697">
        <f t="shared" si="1"/>
        <v>24339</v>
      </c>
      <c r="G41" s="1698">
        <f>OTCHET!I191</f>
        <v>24339</v>
      </c>
      <c r="H41" s="1699">
        <f>OTCHET!J191</f>
        <v>0</v>
      </c>
      <c r="I41" s="1700">
        <f>OTCHET!K191</f>
        <v>0</v>
      </c>
      <c r="J41" s="851"/>
      <c r="K41" s="803" t="s">
        <v>1566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6" t="s">
        <v>1241</v>
      </c>
      <c r="C42" s="798" t="s">
        <v>1840</v>
      </c>
      <c r="D42" s="1696"/>
      <c r="E42" s="1697">
        <f>+OTCHET!E197+OTCHET!E205</f>
        <v>35246</v>
      </c>
      <c r="F42" s="1697">
        <f t="shared" si="1"/>
        <v>28691</v>
      </c>
      <c r="G42" s="1698">
        <f>+OTCHET!I197+OTCHET!I205</f>
        <v>28691</v>
      </c>
      <c r="H42" s="1699">
        <f>+OTCHET!J197+OTCHET!J205</f>
        <v>0</v>
      </c>
      <c r="I42" s="1700">
        <f>+OTCHET!K197+OTCHET!K205</f>
        <v>0</v>
      </c>
      <c r="J42" s="851"/>
      <c r="K42" s="803" t="s">
        <v>1840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1242</v>
      </c>
      <c r="C43" s="853" t="s">
        <v>6</v>
      </c>
      <c r="D43" s="852"/>
      <c r="E43" s="816">
        <f>+OTCHET!E206+OTCHET!E224+OTCHET!E273</f>
        <v>103171</v>
      </c>
      <c r="F43" s="816">
        <f t="shared" si="1"/>
        <v>53002</v>
      </c>
      <c r="G43" s="817">
        <f>+OTCHET!I206+OTCHET!I224+OTCHET!I273</f>
        <v>53002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6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1243</v>
      </c>
      <c r="C44" s="777" t="s">
        <v>1567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1567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1843</v>
      </c>
      <c r="C45" s="855" t="s">
        <v>1227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1227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1244</v>
      </c>
      <c r="C46" s="861" t="s">
        <v>7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7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1152</v>
      </c>
      <c r="C47" s="855" t="s">
        <v>1153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1153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1245</v>
      </c>
      <c r="C48" s="853" t="s">
        <v>937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1252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1246</v>
      </c>
      <c r="C49" s="853" t="s">
        <v>938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938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1247</v>
      </c>
      <c r="C50" s="853" t="s">
        <v>939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939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1248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1251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1249</v>
      </c>
      <c r="C52" s="866" t="s">
        <v>31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31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1842</v>
      </c>
      <c r="C53" s="792" t="s">
        <v>1228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1228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946</v>
      </c>
      <c r="C54" s="872" t="s">
        <v>947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947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1250</v>
      </c>
      <c r="C55" s="822" t="s">
        <v>1841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1841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1043</v>
      </c>
      <c r="C56" s="884" t="s">
        <v>35</v>
      </c>
      <c r="D56" s="884"/>
      <c r="E56" s="885">
        <f>+E57+E58+E62</f>
        <v>271570</v>
      </c>
      <c r="F56" s="885">
        <f>+F57+F58+F62</f>
        <v>240948</v>
      </c>
      <c r="G56" s="886">
        <f>+G57+G58+G62</f>
        <v>240948</v>
      </c>
      <c r="H56" s="887">
        <f>+H57+H58+H62</f>
        <v>0</v>
      </c>
      <c r="I56" s="888">
        <f>+I57+I58+I62</f>
        <v>0</v>
      </c>
      <c r="J56" s="774"/>
      <c r="K56" s="889" t="s">
        <v>35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1044</v>
      </c>
      <c r="C57" s="861" t="s">
        <v>1416</v>
      </c>
      <c r="D57" s="860"/>
      <c r="E57" s="890">
        <f>+OTCHET!E363+OTCHET!E377+OTCHET!E390</f>
        <v>261512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1416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452</v>
      </c>
      <c r="C58" s="853" t="s">
        <v>36</v>
      </c>
      <c r="D58" s="852"/>
      <c r="E58" s="894">
        <f>+OTCHET!E385+OTCHET!E393+OTCHET!E398+OTCHET!E401+OTCHET!E404+OTCHET!E407+OTCHET!E408+OTCHET!E411+OTCHET!E424+OTCHET!E425+OTCHET!E426+OTCHET!E427+OTCHET!E428</f>
        <v>10058</v>
      </c>
      <c r="F58" s="894">
        <f t="shared" si="2"/>
        <v>240948</v>
      </c>
      <c r="G58" s="895">
        <f>+OTCHET!I385+OTCHET!I393+OTCHET!I398+OTCHET!I401+OTCHET!I404+OTCHET!I407+OTCHET!I408+OTCHET!I411+OTCHET!I424+OTCHET!I425+OTCHET!I426+OTCHET!I427+OTCHET!I428</f>
        <v>240948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36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1221</v>
      </c>
      <c r="C59" s="777" t="s">
        <v>1229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1229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1418</v>
      </c>
      <c r="C60" s="782" t="s">
        <v>1219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1219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1310</v>
      </c>
      <c r="C62" s="839" t="s">
        <v>1569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1569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34</v>
      </c>
      <c r="C63" s="911" t="s">
        <v>944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944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1289</v>
      </c>
      <c r="C64" s="918"/>
      <c r="D64" s="918"/>
      <c r="E64" s="919">
        <f>+E22-E38+E56-E63</f>
        <v>-3254</v>
      </c>
      <c r="F64" s="919">
        <f>+F22-F38+F56-F63</f>
        <v>19169</v>
      </c>
      <c r="G64" s="920">
        <f>+G22-G38+G56-G63</f>
        <v>19169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945</v>
      </c>
      <c r="C66" s="846" t="s">
        <v>453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-19169</v>
      </c>
      <c r="G66" s="929">
        <f>SUM(+G68+G76+G77+G84+G85+G86+G89+G90+G91+G92+G93+G94+G95)</f>
        <v>-19169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453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454</v>
      </c>
      <c r="C68" s="777" t="s">
        <v>1844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1844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455</v>
      </c>
      <c r="C69" s="833" t="s">
        <v>1230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1230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456</v>
      </c>
      <c r="C70" s="853" t="s">
        <v>1231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1231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457</v>
      </c>
      <c r="C71" s="853" t="s">
        <v>1570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1570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1290</v>
      </c>
      <c r="C72" s="853" t="s">
        <v>1571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1571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458</v>
      </c>
      <c r="C73" s="853" t="s">
        <v>924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924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935</v>
      </c>
      <c r="C74" s="942" t="s">
        <v>925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925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2136</v>
      </c>
      <c r="C75" s="943" t="s">
        <v>926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926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459</v>
      </c>
      <c r="C76" s="861" t="s">
        <v>1572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1572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1833</v>
      </c>
      <c r="C77" s="777" t="s">
        <v>1845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1845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1834</v>
      </c>
      <c r="C78" s="833" t="s">
        <v>927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927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1835</v>
      </c>
      <c r="C79" s="853" t="s">
        <v>928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928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1743</v>
      </c>
      <c r="C80" s="853" t="s">
        <v>929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929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1415</v>
      </c>
      <c r="C82" s="853" t="s">
        <v>930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930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32</v>
      </c>
      <c r="C83" s="839" t="s">
        <v>931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931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1744</v>
      </c>
      <c r="C84" s="861" t="s">
        <v>1573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1573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1745</v>
      </c>
      <c r="C85" s="853" t="s">
        <v>1574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1574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1580</v>
      </c>
      <c r="C86" s="777" t="s">
        <v>1204</v>
      </c>
      <c r="D86" s="854"/>
      <c r="E86" s="898">
        <f>+E87+E88</f>
        <v>-2516</v>
      </c>
      <c r="F86" s="898">
        <f>+F87+F88</f>
        <v>-10105</v>
      </c>
      <c r="G86" s="899">
        <f>+G87+G88</f>
        <v>-10105</v>
      </c>
      <c r="H86" s="900">
        <f>+H87+H88</f>
        <v>0</v>
      </c>
      <c r="I86" s="900">
        <f>+I87+I88</f>
        <v>0</v>
      </c>
      <c r="J86" s="837"/>
      <c r="K86" s="901" t="s">
        <v>1204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1579</v>
      </c>
      <c r="C87" s="833" t="s">
        <v>904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904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1837</v>
      </c>
      <c r="C88" s="839" t="s">
        <v>1045</v>
      </c>
      <c r="D88" s="945"/>
      <c r="E88" s="840">
        <f>+OTCHET!E523+OTCHET!E526+OTCHET!E546</f>
        <v>-2516</v>
      </c>
      <c r="F88" s="840">
        <f t="shared" si="5"/>
        <v>-10105</v>
      </c>
      <c r="G88" s="841">
        <f>+OTCHET!I523+OTCHET!I526+OTCHET!I546</f>
        <v>-10105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1045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1311</v>
      </c>
      <c r="C89" s="861" t="s">
        <v>1575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1575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1578</v>
      </c>
      <c r="C90" s="853" t="s">
        <v>932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932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1577</v>
      </c>
      <c r="C91" s="942" t="s">
        <v>933</v>
      </c>
      <c r="D91" s="942"/>
      <c r="E91" s="816">
        <f>+OTCHET!E575+OTCHET!E576+OTCHET!E577+OTCHET!E578+OTCHET!E579+OTCHET!E580+OTCHET!E581</f>
        <v>0</v>
      </c>
      <c r="F91" s="816">
        <f t="shared" si="5"/>
        <v>-14834</v>
      </c>
      <c r="G91" s="817">
        <f>+OTCHET!I575+OTCHET!I576+OTCHET!I577+OTCHET!I578+OTCHET!I579+OTCHET!I580+OTCHET!I581</f>
        <v>-14834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933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1576</v>
      </c>
      <c r="C92" s="853" t="s">
        <v>934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934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940</v>
      </c>
      <c r="C93" s="853" t="s">
        <v>941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941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942</v>
      </c>
      <c r="C94" s="942" t="s">
        <v>943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943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1746</v>
      </c>
      <c r="C95" s="777" t="s">
        <v>1838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1838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1155</v>
      </c>
      <c r="C96" s="948" t="s">
        <v>1154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1154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1556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1557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1558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1559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1560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1558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1559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 t="str">
        <f>+OTCHET!H607</f>
        <v>ou_chiprovci@abv.bg</v>
      </c>
      <c r="C107" s="961"/>
      <c r="D107" s="961"/>
      <c r="E107" s="670"/>
      <c r="F107" s="704"/>
      <c r="G107" s="1342">
        <f>+OTCHET!E607</f>
        <v>878340246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1747</v>
      </c>
      <c r="C108" s="967"/>
      <c r="D108" s="967"/>
      <c r="E108" s="968"/>
      <c r="F108" s="968"/>
      <c r="G108" s="1791" t="s">
        <v>1748</v>
      </c>
      <c r="H108" s="1791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139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4" t="str">
        <f>+OTCHET!D605</f>
        <v>ЦВЕТАНА ЦЕНКОВА</v>
      </c>
      <c r="F110" s="1784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137</v>
      </c>
      <c r="C113" s="961"/>
      <c r="D113" s="961"/>
      <c r="E113" s="972"/>
      <c r="F113" s="972"/>
      <c r="G113" s="690"/>
      <c r="H113" s="974" t="s">
        <v>140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4" t="str">
        <f>+OTCHET!G602</f>
        <v>ЦВЕТАНА ЦЕНКОВА</v>
      </c>
      <c r="F114" s="1784"/>
      <c r="G114" s="977"/>
      <c r="H114" s="690"/>
      <c r="I114" s="1341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3" operator="equal" stopIfTrue="1">
      <formula>0</formula>
    </cfRule>
  </conditionalFormatting>
  <conditionalFormatting sqref="I114 E110">
    <cfRule type="cellIs" priority="17" dxfId="81" operator="equal" stopIfTrue="1">
      <formula>0</formula>
    </cfRule>
  </conditionalFormatting>
  <conditionalFormatting sqref="E114:F114">
    <cfRule type="cellIs" priority="16" dxfId="81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8" operator="notEqual" stopIfTrue="1">
      <formula>0</formula>
    </cfRule>
  </conditionalFormatting>
  <conditionalFormatting sqref="E65:I65">
    <cfRule type="cellIs" priority="20" dxfId="128" operator="notEqual" stopIfTrue="1">
      <formula>0</formula>
    </cfRule>
  </conditionalFormatting>
  <conditionalFormatting sqref="E105:I105">
    <cfRule type="cellIs" priority="19" dxfId="128" operator="notEqual" stopIfTrue="1">
      <formula>0</formula>
    </cfRule>
  </conditionalFormatting>
  <conditionalFormatting sqref="I11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919"/>
  <sheetViews>
    <sheetView view="pageBreakPreview" zoomScale="60" zoomScaleNormal="75" zoomScalePageLayoutView="0" workbookViewId="0" topLeftCell="B365">
      <selection activeCell="I644" sqref="I644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1032</v>
      </c>
      <c r="B1" s="2" t="s">
        <v>1033</v>
      </c>
      <c r="C1" s="2" t="s">
        <v>1034</v>
      </c>
      <c r="D1" s="3" t="s">
        <v>1035</v>
      </c>
      <c r="E1" s="2" t="s">
        <v>1036</v>
      </c>
      <c r="F1" s="2" t="s">
        <v>1037</v>
      </c>
      <c r="G1" s="2" t="s">
        <v>1037</v>
      </c>
      <c r="H1" s="2" t="s">
        <v>1037</v>
      </c>
      <c r="I1" s="2" t="s">
        <v>1037</v>
      </c>
      <c r="J1" s="2" t="s">
        <v>1037</v>
      </c>
      <c r="K1" s="2" t="s">
        <v>1037</v>
      </c>
      <c r="L1" s="2" t="s">
        <v>1037</v>
      </c>
      <c r="M1" s="4" t="s">
        <v>1038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1596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952</v>
      </c>
      <c r="B5" s="103"/>
      <c r="C5" s="110"/>
      <c r="D5" s="104"/>
      <c r="E5" s="103" t="s">
        <v>1419</v>
      </c>
      <c r="F5" s="103" t="s">
        <v>1419</v>
      </c>
      <c r="G5" s="103" t="s">
        <v>1419</v>
      </c>
      <c r="H5" s="103" t="s">
        <v>1419</v>
      </c>
      <c r="I5" s="103" t="s">
        <v>1419</v>
      </c>
      <c r="J5" s="103" t="s">
        <v>1419</v>
      </c>
      <c r="K5" s="103" t="s">
        <v>1419</v>
      </c>
      <c r="L5" s="103" t="s">
        <v>1419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1419</v>
      </c>
      <c r="G6" s="103" t="s">
        <v>1419</v>
      </c>
      <c r="H6" s="103" t="s">
        <v>1419</v>
      </c>
      <c r="I6" s="103" t="s">
        <v>1419</v>
      </c>
      <c r="J6" s="103" t="s">
        <v>1419</v>
      </c>
      <c r="K6" s="103" t="s">
        <v>1419</v>
      </c>
      <c r="L6" s="103" t="s">
        <v>1419</v>
      </c>
      <c r="M6" s="7">
        <v>1</v>
      </c>
      <c r="N6" s="108"/>
    </row>
    <row r="7" spans="2:14" ht="15.75" customHeight="1">
      <c r="B7" s="1875" t="str">
        <f>VLOOKUP(E15,SMETKA,2,FALSE)</f>
        <v>ОТЧЕТНИ ДАННИ ПО ЕБК ЗА ИЗПЪЛНЕНИЕТО НА БЮДЖЕТА</v>
      </c>
      <c r="C7" s="1876"/>
      <c r="D7" s="187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1420</v>
      </c>
      <c r="F8" s="113" t="s">
        <v>1555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77" t="s">
        <v>954</v>
      </c>
      <c r="C9" s="1878"/>
      <c r="D9" s="1879"/>
      <c r="E9" s="115">
        <v>43101</v>
      </c>
      <c r="F9" s="116">
        <v>43404</v>
      </c>
      <c r="G9" s="113"/>
      <c r="H9" s="1382">
        <v>311688</v>
      </c>
      <c r="I9" s="1823"/>
      <c r="J9" s="1824"/>
      <c r="K9" s="113"/>
      <c r="L9" s="113"/>
      <c r="M9" s="7">
        <v>1</v>
      </c>
      <c r="N9" s="108"/>
    </row>
    <row r="10" spans="2:14" ht="15">
      <c r="B10" s="117" t="s">
        <v>1502</v>
      </c>
      <c r="C10" s="103"/>
      <c r="D10" s="104"/>
      <c r="E10" s="113"/>
      <c r="F10" s="1657" t="str">
        <f>VLOOKUP(F9,DateName,2,FALSE)</f>
        <v>октомври</v>
      </c>
      <c r="G10" s="113"/>
      <c r="H10" s="114"/>
      <c r="I10" s="1825" t="s">
        <v>1278</v>
      </c>
      <c r="J10" s="18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6"/>
      <c r="J11" s="1826"/>
      <c r="K11" s="113"/>
      <c r="L11" s="113"/>
      <c r="M11" s="7">
        <v>1</v>
      </c>
      <c r="N11" s="108"/>
    </row>
    <row r="12" spans="2:14" ht="27" customHeight="1">
      <c r="B12" s="1856" t="e">
        <f>VLOOKUP(F12,PRBK,2,FALSE)</f>
        <v>#N/A</v>
      </c>
      <c r="C12" s="1857"/>
      <c r="D12" s="1858"/>
      <c r="E12" s="118" t="s">
        <v>1272</v>
      </c>
      <c r="F12" s="1546" t="s">
        <v>955</v>
      </c>
      <c r="G12" s="113"/>
      <c r="H12" s="114"/>
      <c r="I12" s="1826"/>
      <c r="J12" s="1826"/>
      <c r="K12" s="113"/>
      <c r="L12" s="113"/>
      <c r="M12" s="7">
        <v>1</v>
      </c>
      <c r="N12" s="108"/>
    </row>
    <row r="13" spans="2:14" ht="18" customHeight="1">
      <c r="B13" s="119" t="s">
        <v>1503</v>
      </c>
      <c r="C13" s="103"/>
      <c r="D13" s="104"/>
      <c r="E13" s="120"/>
      <c r="F13" s="114"/>
      <c r="G13" s="114" t="s">
        <v>1419</v>
      </c>
      <c r="H13" s="121"/>
      <c r="I13" s="122"/>
      <c r="J13" s="123"/>
      <c r="K13" s="123" t="s">
        <v>1419</v>
      </c>
      <c r="L13" s="123" t="s">
        <v>1419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152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62" t="s">
        <v>953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1421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1605</v>
      </c>
      <c r="E19" s="1815" t="s">
        <v>1621</v>
      </c>
      <c r="F19" s="1816"/>
      <c r="G19" s="1816"/>
      <c r="H19" s="1817"/>
      <c r="I19" s="1883" t="s">
        <v>1622</v>
      </c>
      <c r="J19" s="1884"/>
      <c r="K19" s="1884"/>
      <c r="L19" s="1885"/>
      <c r="M19" s="7">
        <v>1</v>
      </c>
      <c r="N19" s="108"/>
    </row>
    <row r="20" spans="2:14" ht="49.5" customHeight="1">
      <c r="B20" s="134" t="s">
        <v>1836</v>
      </c>
      <c r="C20" s="135" t="s">
        <v>1422</v>
      </c>
      <c r="D20" s="136" t="s">
        <v>158</v>
      </c>
      <c r="E20" s="137" t="s">
        <v>1273</v>
      </c>
      <c r="F20" s="1374" t="s">
        <v>1506</v>
      </c>
      <c r="G20" s="1375" t="s">
        <v>1507</v>
      </c>
      <c r="H20" s="1376" t="s">
        <v>1505</v>
      </c>
      <c r="I20" s="1559" t="s">
        <v>1274</v>
      </c>
      <c r="J20" s="1560" t="s">
        <v>1275</v>
      </c>
      <c r="K20" s="1561" t="s">
        <v>1276</v>
      </c>
      <c r="L20" s="1383" t="s">
        <v>1277</v>
      </c>
      <c r="M20" s="7">
        <v>1</v>
      </c>
      <c r="N20" s="138"/>
    </row>
    <row r="21" spans="2:14" ht="18.75">
      <c r="B21" s="139"/>
      <c r="C21" s="140"/>
      <c r="D21" s="141" t="s">
        <v>1423</v>
      </c>
      <c r="E21" s="142" t="s">
        <v>1039</v>
      </c>
      <c r="F21" s="143" t="s">
        <v>1040</v>
      </c>
      <c r="G21" s="144" t="s">
        <v>1308</v>
      </c>
      <c r="H21" s="145" t="s">
        <v>1309</v>
      </c>
      <c r="I21" s="143" t="s">
        <v>1008</v>
      </c>
      <c r="J21" s="144" t="s">
        <v>1589</v>
      </c>
      <c r="K21" s="145" t="s">
        <v>1590</v>
      </c>
      <c r="L21" s="1384" t="s">
        <v>1591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73" t="s">
        <v>1424</v>
      </c>
      <c r="D22" s="187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1425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677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678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679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1312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73" t="s">
        <v>1426</v>
      </c>
      <c r="D28" s="1874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1427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1934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1935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1936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73" t="s">
        <v>1937</v>
      </c>
      <c r="D33" s="1874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576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577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159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578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1313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73" t="s">
        <v>1931</v>
      </c>
      <c r="D39" s="1874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579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580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581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1945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1592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1593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1952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1946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586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587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588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589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590</v>
      </c>
      <c r="D52" s="183"/>
      <c r="E52" s="134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591</v>
      </c>
      <c r="E53" s="282">
        <f t="shared" si="3"/>
        <v>0</v>
      </c>
      <c r="F53" s="487">
        <v>0</v>
      </c>
      <c r="G53" s="1678"/>
      <c r="H53" s="154">
        <v>0</v>
      </c>
      <c r="I53" s="487">
        <v>0</v>
      </c>
      <c r="J53" s="167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592</v>
      </c>
      <c r="E54" s="296">
        <f t="shared" si="3"/>
        <v>0</v>
      </c>
      <c r="F54" s="489">
        <v>0</v>
      </c>
      <c r="G54" s="1679"/>
      <c r="H54" s="160">
        <v>0</v>
      </c>
      <c r="I54" s="489">
        <v>0</v>
      </c>
      <c r="J54" s="167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593</v>
      </c>
      <c r="E55" s="296">
        <f t="shared" si="3"/>
        <v>0</v>
      </c>
      <c r="F55" s="489">
        <v>0</v>
      </c>
      <c r="G55" s="1679"/>
      <c r="H55" s="160">
        <v>0</v>
      </c>
      <c r="I55" s="489">
        <v>0</v>
      </c>
      <c r="J55" s="167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594</v>
      </c>
      <c r="E56" s="296">
        <f t="shared" si="3"/>
        <v>0</v>
      </c>
      <c r="F56" s="489">
        <v>0</v>
      </c>
      <c r="G56" s="1679"/>
      <c r="H56" s="160">
        <v>0</v>
      </c>
      <c r="I56" s="489">
        <v>0</v>
      </c>
      <c r="J56" s="167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595</v>
      </c>
      <c r="E57" s="288">
        <f t="shared" si="3"/>
        <v>0</v>
      </c>
      <c r="F57" s="491">
        <v>0</v>
      </c>
      <c r="G57" s="1680"/>
      <c r="H57" s="175">
        <v>0</v>
      </c>
      <c r="I57" s="491">
        <v>0</v>
      </c>
      <c r="J57" s="168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596</v>
      </c>
      <c r="D58" s="183"/>
      <c r="E58" s="134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597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598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599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600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565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566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567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568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680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569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570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582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583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1932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1720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584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585</v>
      </c>
      <c r="D75" s="183"/>
      <c r="E75" s="1343">
        <f aca="true" t="shared" si="13" ref="E75:L75">SUM(E76:E90)</f>
        <v>40300</v>
      </c>
      <c r="F75" s="168">
        <f t="shared" si="13"/>
        <v>40300</v>
      </c>
      <c r="G75" s="169">
        <f t="shared" si="13"/>
        <v>0</v>
      </c>
      <c r="H75" s="170">
        <f>SUM(H76:H90)</f>
        <v>0</v>
      </c>
      <c r="I75" s="168">
        <f t="shared" si="13"/>
        <v>10741</v>
      </c>
      <c r="J75" s="169">
        <f t="shared" si="13"/>
        <v>0</v>
      </c>
      <c r="K75" s="170">
        <f>SUM(K76:K90)</f>
        <v>0</v>
      </c>
      <c r="L75" s="1343">
        <f t="shared" si="13"/>
        <v>10741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1025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1026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1027</v>
      </c>
      <c r="E78" s="296">
        <f t="shared" si="3"/>
        <v>40000</v>
      </c>
      <c r="F78" s="158">
        <v>40000</v>
      </c>
      <c r="G78" s="159"/>
      <c r="H78" s="160">
        <v>0</v>
      </c>
      <c r="I78" s="158">
        <v>10441</v>
      </c>
      <c r="J78" s="159"/>
      <c r="K78" s="160">
        <v>0</v>
      </c>
      <c r="L78" s="296">
        <f t="shared" si="14"/>
        <v>10441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1028</v>
      </c>
      <c r="E79" s="296">
        <f t="shared" si="3"/>
        <v>300</v>
      </c>
      <c r="F79" s="158">
        <v>300</v>
      </c>
      <c r="G79" s="159"/>
      <c r="H79" s="160">
        <v>0</v>
      </c>
      <c r="I79" s="158">
        <v>300</v>
      </c>
      <c r="J79" s="159"/>
      <c r="K79" s="160">
        <v>0</v>
      </c>
      <c r="L79" s="296">
        <f t="shared" si="14"/>
        <v>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1029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1030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1498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1132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1131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651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652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653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3"/>
      <c r="B88" s="193"/>
      <c r="C88" s="156">
        <v>2417</v>
      </c>
      <c r="D88" s="635" t="s">
        <v>1619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654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655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656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657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1049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1050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1051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1052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1053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1054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1055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1056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1057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1058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661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662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663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664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665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666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667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668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669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2029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1583</v>
      </c>
      <c r="D113" s="183"/>
      <c r="E113" s="1343">
        <f aca="true" t="shared" si="21" ref="E113:L113">SUM(E114:E121)</f>
        <v>1095</v>
      </c>
      <c r="F113" s="168">
        <f t="shared" si="21"/>
        <v>1095</v>
      </c>
      <c r="G113" s="169">
        <f t="shared" si="21"/>
        <v>0</v>
      </c>
      <c r="H113" s="170">
        <f>SUM(H114:H121)</f>
        <v>0</v>
      </c>
      <c r="I113" s="168">
        <f t="shared" si="21"/>
        <v>1095</v>
      </c>
      <c r="J113" s="169">
        <f t="shared" si="21"/>
        <v>0</v>
      </c>
      <c r="K113" s="170">
        <f>SUM(K114:K121)</f>
        <v>0</v>
      </c>
      <c r="L113" s="1343">
        <f t="shared" si="21"/>
        <v>1095</v>
      </c>
      <c r="M113" s="7">
        <f t="shared" si="16"/>
        <v>1</v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670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1953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1620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1584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671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672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1954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673</v>
      </c>
      <c r="E121" s="288">
        <f t="shared" si="22"/>
        <v>1095</v>
      </c>
      <c r="F121" s="173">
        <v>1095</v>
      </c>
      <c r="G121" s="174"/>
      <c r="H121" s="175">
        <v>0</v>
      </c>
      <c r="I121" s="173">
        <v>1095</v>
      </c>
      <c r="J121" s="174"/>
      <c r="K121" s="175">
        <v>0</v>
      </c>
      <c r="L121" s="288">
        <f t="shared" si="23"/>
        <v>1095</v>
      </c>
      <c r="M121" s="7">
        <f t="shared" si="16"/>
        <v>1</v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674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675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1149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1150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1955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1151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2030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17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18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1215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1216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1217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1218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1956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1957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1958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1959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1960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1961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1962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1963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681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699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700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701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702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703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704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705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706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2032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2033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1964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2034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2035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2036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300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301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2037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1965</v>
      </c>
      <c r="C170" s="209" t="s">
        <v>19</v>
      </c>
      <c r="D170" s="210" t="s">
        <v>1966</v>
      </c>
      <c r="E170" s="211">
        <f aca="true" t="shared" si="39" ref="E170:L170">SUM(E22,E28,E33,E39,E47,E52,E58,E61,E64,E65,E72,E73,E74,E75,E91,E94,E95,E109,E113,E122,E126,E138,E139,E140,E143,E152,E161)</f>
        <v>41395</v>
      </c>
      <c r="F170" s="212">
        <f t="shared" si="39"/>
        <v>41395</v>
      </c>
      <c r="G170" s="213">
        <f t="shared" si="39"/>
        <v>0</v>
      </c>
      <c r="H170" s="214">
        <f t="shared" si="39"/>
        <v>0</v>
      </c>
      <c r="I170" s="212">
        <f t="shared" si="39"/>
        <v>11836</v>
      </c>
      <c r="J170" s="213">
        <f t="shared" si="39"/>
        <v>0</v>
      </c>
      <c r="K170" s="214">
        <f t="shared" si="39"/>
        <v>0</v>
      </c>
      <c r="L170" s="211">
        <f t="shared" si="39"/>
        <v>11836</v>
      </c>
      <c r="M170" s="7">
        <v>1</v>
      </c>
      <c r="N170" s="155"/>
    </row>
    <row r="171" spans="1:14" ht="41.25" customHeight="1" thickTop="1">
      <c r="A171" s="1689">
        <v>113</v>
      </c>
      <c r="B171" s="1690"/>
      <c r="C171" s="1689"/>
      <c r="D171" s="1691" t="s">
        <v>707</v>
      </c>
      <c r="E171" s="1676">
        <v>0</v>
      </c>
      <c r="F171" s="1676">
        <v>0</v>
      </c>
      <c r="G171" s="159"/>
      <c r="H171" s="1677">
        <v>0</v>
      </c>
      <c r="I171" s="1676">
        <v>0</v>
      </c>
      <c r="J171" s="159"/>
      <c r="K171" s="1677">
        <v>0</v>
      </c>
      <c r="L171" s="167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71" t="str">
        <f>$B$7</f>
        <v>ОТЧЕТНИ ДАННИ ПО ЕБК ЗА ИЗПЪЛНЕНИЕТО НА БЮДЖЕТА</v>
      </c>
      <c r="C175" s="1872"/>
      <c r="D175" s="187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1420</v>
      </c>
      <c r="F176" s="226" t="s">
        <v>1555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9" t="str">
        <f>$B$9</f>
        <v>ОСНОВНО УЧИЛИЩЕ "ПЕТЪР ПАРЧЕВИЧ"</v>
      </c>
      <c r="C177" s="1810"/>
      <c r="D177" s="1811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6" t="e">
        <f>$B$12</f>
        <v>#N/A</v>
      </c>
      <c r="C180" s="1857"/>
      <c r="D180" s="1858"/>
      <c r="E180" s="232" t="s">
        <v>151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152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1421</v>
      </c>
      <c r="I183" s="245"/>
      <c r="J183" s="245"/>
      <c r="K183" s="245"/>
      <c r="L183" s="1344" t="s">
        <v>1421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1785</v>
      </c>
      <c r="E184" s="1815" t="s">
        <v>1623</v>
      </c>
      <c r="F184" s="1816"/>
      <c r="G184" s="1816"/>
      <c r="H184" s="1817"/>
      <c r="I184" s="1818" t="s">
        <v>1624</v>
      </c>
      <c r="J184" s="1819"/>
      <c r="K184" s="1819"/>
      <c r="L184" s="1820"/>
      <c r="M184" s="7">
        <v>1</v>
      </c>
      <c r="N184" s="225"/>
    </row>
    <row r="185" spans="2:14" s="10" customFormat="1" ht="44.25" customHeight="1" thickBot="1">
      <c r="B185" s="251" t="s">
        <v>1836</v>
      </c>
      <c r="C185" s="252" t="s">
        <v>1422</v>
      </c>
      <c r="D185" s="253" t="s">
        <v>989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1786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3" t="s">
        <v>1787</v>
      </c>
      <c r="D188" s="1804"/>
      <c r="E188" s="274">
        <f aca="true" t="shared" si="42" ref="E188:L188">SUMIF($B$609:$B$12315,$B188,E$609:E$12315)</f>
        <v>150880</v>
      </c>
      <c r="F188" s="275">
        <f t="shared" si="42"/>
        <v>150880</v>
      </c>
      <c r="G188" s="276">
        <f t="shared" si="42"/>
        <v>0</v>
      </c>
      <c r="H188" s="277">
        <f t="shared" si="42"/>
        <v>0</v>
      </c>
      <c r="I188" s="275">
        <f t="shared" si="42"/>
        <v>127583</v>
      </c>
      <c r="J188" s="276">
        <f t="shared" si="42"/>
        <v>0</v>
      </c>
      <c r="K188" s="277">
        <f t="shared" si="42"/>
        <v>0</v>
      </c>
      <c r="L188" s="274">
        <f t="shared" si="42"/>
        <v>127583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1788</v>
      </c>
      <c r="E189" s="282">
        <f aca="true" t="shared" si="44" ref="E189:L190">SUMIF($C$609:$C$12315,$C189,E$609:E$12315)</f>
        <v>150880</v>
      </c>
      <c r="F189" s="283">
        <f t="shared" si="44"/>
        <v>150880</v>
      </c>
      <c r="G189" s="284">
        <f t="shared" si="44"/>
        <v>0</v>
      </c>
      <c r="H189" s="285">
        <f t="shared" si="44"/>
        <v>0</v>
      </c>
      <c r="I189" s="283">
        <f t="shared" si="44"/>
        <v>127583</v>
      </c>
      <c r="J189" s="284">
        <f t="shared" si="44"/>
        <v>0</v>
      </c>
      <c r="K189" s="285">
        <f t="shared" si="44"/>
        <v>0</v>
      </c>
      <c r="L189" s="282">
        <f t="shared" si="44"/>
        <v>127583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1789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01" t="s">
        <v>1793</v>
      </c>
      <c r="D191" s="1802"/>
      <c r="E191" s="274">
        <f aca="true" t="shared" si="45" ref="E191:L191">SUMIF($B$609:$B$12315,$B191,E$609:E$12315)</f>
        <v>23711</v>
      </c>
      <c r="F191" s="275">
        <f t="shared" si="45"/>
        <v>23711</v>
      </c>
      <c r="G191" s="276">
        <f t="shared" si="45"/>
        <v>0</v>
      </c>
      <c r="H191" s="277">
        <f t="shared" si="45"/>
        <v>0</v>
      </c>
      <c r="I191" s="275">
        <f t="shared" si="45"/>
        <v>24339</v>
      </c>
      <c r="J191" s="276">
        <f t="shared" si="45"/>
        <v>0</v>
      </c>
      <c r="K191" s="277">
        <f t="shared" si="45"/>
        <v>0</v>
      </c>
      <c r="L191" s="274">
        <f t="shared" si="45"/>
        <v>24339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1794</v>
      </c>
      <c r="E192" s="282">
        <f aca="true" t="shared" si="46" ref="E192:L196">SUMIF($C$609:$C$12315,$C192,E$609:E$12315)</f>
        <v>9516</v>
      </c>
      <c r="F192" s="283">
        <f t="shared" si="46"/>
        <v>9516</v>
      </c>
      <c r="G192" s="284">
        <f t="shared" si="46"/>
        <v>0</v>
      </c>
      <c r="H192" s="285">
        <f t="shared" si="46"/>
        <v>0</v>
      </c>
      <c r="I192" s="283">
        <f t="shared" si="46"/>
        <v>9592</v>
      </c>
      <c r="J192" s="284">
        <f t="shared" si="46"/>
        <v>0</v>
      </c>
      <c r="K192" s="285">
        <f t="shared" si="46"/>
        <v>0</v>
      </c>
      <c r="L192" s="282">
        <f t="shared" si="46"/>
        <v>9592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1795</v>
      </c>
      <c r="E193" s="296">
        <f t="shared" si="46"/>
        <v>2518</v>
      </c>
      <c r="F193" s="297">
        <f t="shared" si="46"/>
        <v>2518</v>
      </c>
      <c r="G193" s="298">
        <f t="shared" si="46"/>
        <v>0</v>
      </c>
      <c r="H193" s="299">
        <f t="shared" si="46"/>
        <v>0</v>
      </c>
      <c r="I193" s="297">
        <f t="shared" si="46"/>
        <v>1521</v>
      </c>
      <c r="J193" s="298">
        <f t="shared" si="46"/>
        <v>0</v>
      </c>
      <c r="K193" s="299">
        <f t="shared" si="46"/>
        <v>0</v>
      </c>
      <c r="L193" s="296">
        <f t="shared" si="46"/>
        <v>1521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168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169</v>
      </c>
      <c r="E195" s="296">
        <f t="shared" si="46"/>
        <v>11677</v>
      </c>
      <c r="F195" s="297">
        <f t="shared" si="46"/>
        <v>11677</v>
      </c>
      <c r="G195" s="298">
        <f t="shared" si="46"/>
        <v>0</v>
      </c>
      <c r="H195" s="299">
        <f t="shared" si="46"/>
        <v>0</v>
      </c>
      <c r="I195" s="297">
        <f t="shared" si="46"/>
        <v>12220</v>
      </c>
      <c r="J195" s="298">
        <f t="shared" si="46"/>
        <v>0</v>
      </c>
      <c r="K195" s="299">
        <f t="shared" si="46"/>
        <v>0</v>
      </c>
      <c r="L195" s="296">
        <f t="shared" si="46"/>
        <v>12220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170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05" t="s">
        <v>1059</v>
      </c>
      <c r="D197" s="1806"/>
      <c r="E197" s="274">
        <f aca="true" t="shared" si="47" ref="E197:L197">SUMIF($B$609:$B$12315,$B197,E$609:E$12315)</f>
        <v>35246</v>
      </c>
      <c r="F197" s="275">
        <f t="shared" si="47"/>
        <v>35246</v>
      </c>
      <c r="G197" s="276">
        <f t="shared" si="47"/>
        <v>0</v>
      </c>
      <c r="H197" s="277">
        <f t="shared" si="47"/>
        <v>0</v>
      </c>
      <c r="I197" s="275">
        <f t="shared" si="47"/>
        <v>28691</v>
      </c>
      <c r="J197" s="276">
        <f t="shared" si="47"/>
        <v>0</v>
      </c>
      <c r="K197" s="277">
        <f t="shared" si="47"/>
        <v>0</v>
      </c>
      <c r="L197" s="274">
        <f t="shared" si="47"/>
        <v>28691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1060</v>
      </c>
      <c r="E198" s="282">
        <f aca="true" t="shared" si="48" ref="E198:L204">SUMIF($C$609:$C$12315,$C198,E$609:E$12315)</f>
        <v>18051</v>
      </c>
      <c r="F198" s="283">
        <f t="shared" si="48"/>
        <v>18051</v>
      </c>
      <c r="G198" s="284">
        <f t="shared" si="48"/>
        <v>0</v>
      </c>
      <c r="H198" s="285">
        <f t="shared" si="48"/>
        <v>0</v>
      </c>
      <c r="I198" s="283">
        <f t="shared" si="48"/>
        <v>15075</v>
      </c>
      <c r="J198" s="284">
        <f t="shared" si="48"/>
        <v>0</v>
      </c>
      <c r="K198" s="285">
        <f t="shared" si="48"/>
        <v>0</v>
      </c>
      <c r="L198" s="282">
        <f t="shared" si="48"/>
        <v>15075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1967</v>
      </c>
      <c r="E199" s="296">
        <f t="shared" si="48"/>
        <v>4942</v>
      </c>
      <c r="F199" s="297">
        <f t="shared" si="48"/>
        <v>4942</v>
      </c>
      <c r="G199" s="298">
        <f t="shared" si="48"/>
        <v>0</v>
      </c>
      <c r="H199" s="299">
        <f t="shared" si="48"/>
        <v>0</v>
      </c>
      <c r="I199" s="297">
        <f t="shared" si="48"/>
        <v>3867</v>
      </c>
      <c r="J199" s="298">
        <f t="shared" si="48"/>
        <v>0</v>
      </c>
      <c r="K199" s="299">
        <f t="shared" si="48"/>
        <v>0</v>
      </c>
      <c r="L199" s="296">
        <f t="shared" si="48"/>
        <v>3867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1592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1061</v>
      </c>
      <c r="E201" s="296">
        <f t="shared" si="48"/>
        <v>7690</v>
      </c>
      <c r="F201" s="297">
        <f t="shared" si="48"/>
        <v>7690</v>
      </c>
      <c r="G201" s="298">
        <f t="shared" si="48"/>
        <v>0</v>
      </c>
      <c r="H201" s="299">
        <f t="shared" si="48"/>
        <v>0</v>
      </c>
      <c r="I201" s="297">
        <f t="shared" si="48"/>
        <v>6290</v>
      </c>
      <c r="J201" s="298">
        <f t="shared" si="48"/>
        <v>0</v>
      </c>
      <c r="K201" s="299">
        <f t="shared" si="48"/>
        <v>0</v>
      </c>
      <c r="L201" s="296">
        <f t="shared" si="48"/>
        <v>6290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1062</v>
      </c>
      <c r="E202" s="296">
        <f t="shared" si="48"/>
        <v>4563</v>
      </c>
      <c r="F202" s="297">
        <f t="shared" si="48"/>
        <v>4563</v>
      </c>
      <c r="G202" s="298">
        <f t="shared" si="48"/>
        <v>0</v>
      </c>
      <c r="H202" s="299">
        <f t="shared" si="48"/>
        <v>0</v>
      </c>
      <c r="I202" s="297">
        <f t="shared" si="48"/>
        <v>3459</v>
      </c>
      <c r="J202" s="298">
        <f t="shared" si="48"/>
        <v>0</v>
      </c>
      <c r="K202" s="299">
        <f t="shared" si="48"/>
        <v>0</v>
      </c>
      <c r="L202" s="296">
        <f t="shared" si="48"/>
        <v>3459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1594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1063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7" t="s">
        <v>1064</v>
      </c>
      <c r="D205" s="180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1" t="s">
        <v>1065</v>
      </c>
      <c r="D206" s="1802"/>
      <c r="E206" s="311">
        <f t="shared" si="49"/>
        <v>103171</v>
      </c>
      <c r="F206" s="275">
        <f t="shared" si="49"/>
        <v>103171</v>
      </c>
      <c r="G206" s="276">
        <f t="shared" si="49"/>
        <v>0</v>
      </c>
      <c r="H206" s="277">
        <f t="shared" si="49"/>
        <v>0</v>
      </c>
      <c r="I206" s="275">
        <f t="shared" si="49"/>
        <v>53002</v>
      </c>
      <c r="J206" s="276">
        <f t="shared" si="49"/>
        <v>0</v>
      </c>
      <c r="K206" s="277">
        <f t="shared" si="49"/>
        <v>0</v>
      </c>
      <c r="L206" s="311">
        <f t="shared" si="49"/>
        <v>53002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1066</v>
      </c>
      <c r="E207" s="282">
        <f aca="true" t="shared" si="50" ref="E207:L216">SUMIF($C$609:$C$12315,$C207,E$609:E$12315)</f>
        <v>16000</v>
      </c>
      <c r="F207" s="283">
        <f t="shared" si="50"/>
        <v>16000</v>
      </c>
      <c r="G207" s="284">
        <f t="shared" si="50"/>
        <v>0</v>
      </c>
      <c r="H207" s="285">
        <f t="shared" si="50"/>
        <v>0</v>
      </c>
      <c r="I207" s="283">
        <f t="shared" si="50"/>
        <v>12343</v>
      </c>
      <c r="J207" s="284">
        <f t="shared" si="50"/>
        <v>0</v>
      </c>
      <c r="K207" s="285">
        <f t="shared" si="50"/>
        <v>0</v>
      </c>
      <c r="L207" s="282">
        <f t="shared" si="50"/>
        <v>12343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1067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1068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622</v>
      </c>
      <c r="E210" s="296">
        <f t="shared" si="50"/>
        <v>11182</v>
      </c>
      <c r="F210" s="297">
        <f t="shared" si="50"/>
        <v>11182</v>
      </c>
      <c r="G210" s="298">
        <f t="shared" si="50"/>
        <v>0</v>
      </c>
      <c r="H210" s="299">
        <f t="shared" si="50"/>
        <v>0</v>
      </c>
      <c r="I210" s="297">
        <f t="shared" si="50"/>
        <v>6502</v>
      </c>
      <c r="J210" s="298">
        <f t="shared" si="50"/>
        <v>0</v>
      </c>
      <c r="K210" s="299">
        <f t="shared" si="50"/>
        <v>0</v>
      </c>
      <c r="L210" s="296">
        <f t="shared" si="50"/>
        <v>6502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623</v>
      </c>
      <c r="E211" s="296">
        <f t="shared" si="50"/>
        <v>3000</v>
      </c>
      <c r="F211" s="297">
        <f t="shared" si="50"/>
        <v>3000</v>
      </c>
      <c r="G211" s="298">
        <f t="shared" si="50"/>
        <v>0</v>
      </c>
      <c r="H211" s="299">
        <f t="shared" si="50"/>
        <v>0</v>
      </c>
      <c r="I211" s="297">
        <f t="shared" si="50"/>
        <v>1128</v>
      </c>
      <c r="J211" s="298">
        <f t="shared" si="50"/>
        <v>0</v>
      </c>
      <c r="K211" s="299">
        <f t="shared" si="50"/>
        <v>0</v>
      </c>
      <c r="L211" s="296">
        <f t="shared" si="50"/>
        <v>1128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624</v>
      </c>
      <c r="E212" s="315">
        <f t="shared" si="50"/>
        <v>24136</v>
      </c>
      <c r="F212" s="316">
        <f t="shared" si="50"/>
        <v>24136</v>
      </c>
      <c r="G212" s="317">
        <f t="shared" si="50"/>
        <v>0</v>
      </c>
      <c r="H212" s="318">
        <f t="shared" si="50"/>
        <v>0</v>
      </c>
      <c r="I212" s="316">
        <f t="shared" si="50"/>
        <v>19183</v>
      </c>
      <c r="J212" s="317">
        <f t="shared" si="50"/>
        <v>0</v>
      </c>
      <c r="K212" s="318">
        <f t="shared" si="50"/>
        <v>0</v>
      </c>
      <c r="L212" s="315">
        <f t="shared" si="50"/>
        <v>19183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1093</v>
      </c>
      <c r="E213" s="321">
        <f t="shared" si="50"/>
        <v>6958</v>
      </c>
      <c r="F213" s="322">
        <f t="shared" si="50"/>
        <v>6958</v>
      </c>
      <c r="G213" s="323">
        <f t="shared" si="50"/>
        <v>0</v>
      </c>
      <c r="H213" s="324">
        <f t="shared" si="50"/>
        <v>0</v>
      </c>
      <c r="I213" s="322">
        <f t="shared" si="50"/>
        <v>4203</v>
      </c>
      <c r="J213" s="323">
        <f t="shared" si="50"/>
        <v>0</v>
      </c>
      <c r="K213" s="324">
        <f t="shared" si="50"/>
        <v>0</v>
      </c>
      <c r="L213" s="321">
        <f t="shared" si="50"/>
        <v>4203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1094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1095</v>
      </c>
      <c r="E215" s="321">
        <f t="shared" si="50"/>
        <v>500</v>
      </c>
      <c r="F215" s="322">
        <f t="shared" si="50"/>
        <v>500</v>
      </c>
      <c r="G215" s="323">
        <f t="shared" si="50"/>
        <v>0</v>
      </c>
      <c r="H215" s="324">
        <f t="shared" si="50"/>
        <v>0</v>
      </c>
      <c r="I215" s="322">
        <f t="shared" si="50"/>
        <v>597</v>
      </c>
      <c r="J215" s="323">
        <f t="shared" si="50"/>
        <v>0</v>
      </c>
      <c r="K215" s="324">
        <f t="shared" si="50"/>
        <v>0</v>
      </c>
      <c r="L215" s="321">
        <f t="shared" si="50"/>
        <v>597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1096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1595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1097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1504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1098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1968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1194</v>
      </c>
      <c r="E222" s="296">
        <f t="shared" si="51"/>
        <v>41395</v>
      </c>
      <c r="F222" s="297">
        <f t="shared" si="51"/>
        <v>41395</v>
      </c>
      <c r="G222" s="298">
        <f t="shared" si="51"/>
        <v>0</v>
      </c>
      <c r="H222" s="299">
        <f t="shared" si="51"/>
        <v>0</v>
      </c>
      <c r="I222" s="297">
        <f t="shared" si="51"/>
        <v>9046</v>
      </c>
      <c r="J222" s="298">
        <f t="shared" si="51"/>
        <v>0</v>
      </c>
      <c r="K222" s="299">
        <f t="shared" si="51"/>
        <v>0</v>
      </c>
      <c r="L222" s="296">
        <f t="shared" si="51"/>
        <v>9046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1099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96" t="s">
        <v>2038</v>
      </c>
      <c r="D224" s="179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1969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183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184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96" t="s">
        <v>0</v>
      </c>
      <c r="D228" s="179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1100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1101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1102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1103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1104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96" t="s">
        <v>1105</v>
      </c>
      <c r="D234" s="179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1195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1106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96" t="s">
        <v>1107</v>
      </c>
      <c r="D237" s="179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9" t="s">
        <v>1108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9" t="s">
        <v>1991</v>
      </c>
      <c r="D239" s="180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9" t="s">
        <v>903</v>
      </c>
      <c r="D240" s="180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96" t="s">
        <v>1992</v>
      </c>
      <c r="D241" s="179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708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1993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1994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1995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2008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709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2009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216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217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218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1307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219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220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221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2123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96" t="s">
        <v>222</v>
      </c>
      <c r="D257" s="179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96" t="s">
        <v>223</v>
      </c>
      <c r="D258" s="179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96" t="s">
        <v>224</v>
      </c>
      <c r="D259" s="179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96" t="s">
        <v>225</v>
      </c>
      <c r="D260" s="179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226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227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228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229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230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231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96" t="s">
        <v>2127</v>
      </c>
      <c r="D267" s="179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232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233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234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96" t="s">
        <v>2124</v>
      </c>
      <c r="D271" s="179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96" t="s">
        <v>2125</v>
      </c>
      <c r="D272" s="179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9" t="s">
        <v>235</v>
      </c>
      <c r="D273" s="180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96" t="s">
        <v>2039</v>
      </c>
      <c r="D274" s="179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2040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2041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4" t="s">
        <v>236</v>
      </c>
      <c r="D277" s="179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4" t="s">
        <v>237</v>
      </c>
      <c r="D278" s="179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238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239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1635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1636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1637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1638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1639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4" t="s">
        <v>1640</v>
      </c>
      <c r="D286" s="179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1196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1641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4" t="s">
        <v>997</v>
      </c>
      <c r="D289" s="179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96" t="s">
        <v>998</v>
      </c>
      <c r="D290" s="179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999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1000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1001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1002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97" t="s">
        <v>185</v>
      </c>
      <c r="D295" s="179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1003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1004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1005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2" t="s">
        <v>1006</v>
      </c>
      <c r="D299" s="1793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1965</v>
      </c>
      <c r="C303" s="393" t="s">
        <v>19</v>
      </c>
      <c r="D303" s="394" t="s">
        <v>186</v>
      </c>
      <c r="E303" s="395">
        <f aca="true" t="shared" si="79" ref="E303:L303">SUMIF($C$609:$C$12315,$C303,E$609:E$12315)</f>
        <v>316219</v>
      </c>
      <c r="F303" s="396">
        <f t="shared" si="79"/>
        <v>316219</v>
      </c>
      <c r="G303" s="397">
        <f t="shared" si="79"/>
        <v>0</v>
      </c>
      <c r="H303" s="398">
        <f t="shared" si="79"/>
        <v>0</v>
      </c>
      <c r="I303" s="396">
        <f t="shared" si="79"/>
        <v>233615</v>
      </c>
      <c r="J303" s="397">
        <f t="shared" si="79"/>
        <v>0</v>
      </c>
      <c r="K303" s="398">
        <f t="shared" si="79"/>
        <v>0</v>
      </c>
      <c r="L303" s="395">
        <f t="shared" si="79"/>
        <v>233615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70"/>
      <c r="C308" s="1865"/>
      <c r="D308" s="186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64"/>
      <c r="C310" s="1865"/>
      <c r="D310" s="186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64"/>
      <c r="C313" s="1865"/>
      <c r="D313" s="186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66"/>
      <c r="C346" s="1866"/>
      <c r="D346" s="186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69" t="str">
        <f>$B$7</f>
        <v>ОТЧЕТНИ ДАННИ ПО ЕБК ЗА ИЗПЪЛНЕНИЕТО НА БЮДЖЕТА</v>
      </c>
      <c r="C350" s="1869"/>
      <c r="D350" s="186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150</v>
      </c>
      <c r="F351" s="406" t="s">
        <v>1555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09" t="str">
        <f>$B$9</f>
        <v>ОСНОВНО УЧИЛИЩЕ "ПЕТЪР ПАРЧЕВИЧ"</v>
      </c>
      <c r="C352" s="1810"/>
      <c r="D352" s="1811"/>
      <c r="E352" s="115">
        <f>$E$9</f>
        <v>43101</v>
      </c>
      <c r="F352" s="407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56" t="e">
        <f>$B$12</f>
        <v>#N/A</v>
      </c>
      <c r="C355" s="1857"/>
      <c r="D355" s="1858"/>
      <c r="E355" s="410" t="s">
        <v>151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1421</v>
      </c>
      <c r="I358" s="245"/>
      <c r="J358" s="245"/>
      <c r="K358" s="245"/>
      <c r="L358" s="247" t="s">
        <v>1421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187</v>
      </c>
      <c r="E359" s="1886" t="s">
        <v>1625</v>
      </c>
      <c r="F359" s="1887"/>
      <c r="G359" s="1887"/>
      <c r="H359" s="1888"/>
      <c r="I359" s="418" t="s">
        <v>1626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1836</v>
      </c>
      <c r="C360" s="423" t="s">
        <v>1422</v>
      </c>
      <c r="D360" s="424" t="s">
        <v>989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188</v>
      </c>
      <c r="C361" s="430"/>
      <c r="D361" s="431" t="s">
        <v>990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67" t="s">
        <v>2042</v>
      </c>
      <c r="D363" s="1868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2043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2044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919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920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2045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2046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2047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2048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714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1168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1169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1170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1197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27" t="s">
        <v>1171</v>
      </c>
      <c r="D377" s="1828"/>
      <c r="E377" s="1345">
        <f aca="true" t="shared" si="86" ref="E377:L377">SUM(E378:E384)</f>
        <v>261512</v>
      </c>
      <c r="F377" s="459">
        <f t="shared" si="86"/>
        <v>261512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  <v>1</v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189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190</v>
      </c>
      <c r="E379" s="1349">
        <f t="shared" si="84"/>
        <v>261512</v>
      </c>
      <c r="F379" s="454">
        <v>261512</v>
      </c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  <v>1</v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1983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1172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1984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1985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2020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27" t="s">
        <v>1198</v>
      </c>
      <c r="D385" s="1828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1173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240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1199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1200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27" t="s">
        <v>241</v>
      </c>
      <c r="D390" s="1828"/>
      <c r="E390" s="1345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915</v>
      </c>
      <c r="E391" s="1346">
        <f t="shared" si="84"/>
        <v>0</v>
      </c>
      <c r="F391" s="487">
        <v>0</v>
      </c>
      <c r="G391" s="1683">
        <v>0</v>
      </c>
      <c r="H391" s="154">
        <v>0</v>
      </c>
      <c r="I391" s="487">
        <v>0</v>
      </c>
      <c r="J391" s="1683">
        <v>0</v>
      </c>
      <c r="K391" s="154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916</v>
      </c>
      <c r="E392" s="1350">
        <f t="shared" si="84"/>
        <v>0</v>
      </c>
      <c r="F392" s="1681">
        <v>0</v>
      </c>
      <c r="G392" s="1682">
        <v>0</v>
      </c>
      <c r="H392" s="473">
        <v>0</v>
      </c>
      <c r="I392" s="1681">
        <v>0</v>
      </c>
      <c r="J392" s="1682">
        <v>0</v>
      </c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27" t="s">
        <v>242</v>
      </c>
      <c r="D393" s="1828"/>
      <c r="E393" s="1345">
        <f aca="true" t="shared" si="90" ref="E393:L393">SUM(E394:E397)</f>
        <v>10058</v>
      </c>
      <c r="F393" s="459">
        <f t="shared" si="90"/>
        <v>10058</v>
      </c>
      <c r="G393" s="474">
        <f t="shared" si="90"/>
        <v>0</v>
      </c>
      <c r="H393" s="445">
        <f>SUM(H394:H397)</f>
        <v>0</v>
      </c>
      <c r="I393" s="459">
        <f t="shared" si="90"/>
        <v>233359</v>
      </c>
      <c r="J393" s="444">
        <f t="shared" si="90"/>
        <v>0</v>
      </c>
      <c r="K393" s="445">
        <f>SUM(K394:K397)</f>
        <v>0</v>
      </c>
      <c r="L393" s="1345">
        <f t="shared" si="90"/>
        <v>233359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1009</v>
      </c>
      <c r="E394" s="1346">
        <f t="shared" si="84"/>
        <v>37</v>
      </c>
      <c r="F394" s="152">
        <v>37</v>
      </c>
      <c r="G394" s="153"/>
      <c r="H394" s="154">
        <v>0</v>
      </c>
      <c r="I394" s="152">
        <v>37</v>
      </c>
      <c r="J394" s="153"/>
      <c r="K394" s="154">
        <v>0</v>
      </c>
      <c r="L394" s="1346">
        <f>I394+J394+K394</f>
        <v>37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1010</v>
      </c>
      <c r="E395" s="1347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171</v>
      </c>
      <c r="E396" s="1354">
        <f t="shared" si="84"/>
        <v>10021</v>
      </c>
      <c r="F396" s="158">
        <v>10021</v>
      </c>
      <c r="G396" s="159"/>
      <c r="H396" s="160">
        <v>0</v>
      </c>
      <c r="I396" s="158">
        <v>10021</v>
      </c>
      <c r="J396" s="159"/>
      <c r="K396" s="160">
        <v>0</v>
      </c>
      <c r="L396" s="1354">
        <f>I396+J396+K396</f>
        <v>10021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2022</v>
      </c>
      <c r="E397" s="1355">
        <f t="shared" si="84"/>
        <v>0</v>
      </c>
      <c r="F397" s="173"/>
      <c r="G397" s="174"/>
      <c r="H397" s="175">
        <v>0</v>
      </c>
      <c r="I397" s="173">
        <v>223301</v>
      </c>
      <c r="J397" s="174"/>
      <c r="K397" s="175">
        <v>0</v>
      </c>
      <c r="L397" s="1355">
        <f>I397+J397+K397</f>
        <v>223301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27" t="s">
        <v>2023</v>
      </c>
      <c r="D398" s="1828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5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2021</v>
      </c>
      <c r="E399" s="1346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6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917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27" t="s">
        <v>2024</v>
      </c>
      <c r="D401" s="1828"/>
      <c r="E401" s="1345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2021</v>
      </c>
      <c r="E402" s="1346">
        <f t="shared" si="84"/>
        <v>0</v>
      </c>
      <c r="F402" s="487">
        <v>0</v>
      </c>
      <c r="G402" s="1683">
        <v>0</v>
      </c>
      <c r="H402" s="154">
        <v>0</v>
      </c>
      <c r="I402" s="487">
        <v>0</v>
      </c>
      <c r="J402" s="1683">
        <v>0</v>
      </c>
      <c r="K402" s="154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917</v>
      </c>
      <c r="E403" s="1350">
        <f t="shared" si="84"/>
        <v>0</v>
      </c>
      <c r="F403" s="1681">
        <v>0</v>
      </c>
      <c r="G403" s="1682">
        <v>0</v>
      </c>
      <c r="H403" s="473">
        <v>0</v>
      </c>
      <c r="I403" s="1681">
        <v>0</v>
      </c>
      <c r="J403" s="1682">
        <v>0</v>
      </c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27" t="s">
        <v>191</v>
      </c>
      <c r="D404" s="1828"/>
      <c r="E404" s="1345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918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917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27" t="s">
        <v>992</v>
      </c>
      <c r="D407" s="1828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27" t="s">
        <v>993</v>
      </c>
      <c r="D408" s="1828"/>
      <c r="E408" s="1345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2025</v>
      </c>
      <c r="E409" s="1346">
        <f t="shared" si="84"/>
        <v>0</v>
      </c>
      <c r="F409" s="487">
        <v>0</v>
      </c>
      <c r="G409" s="1683">
        <v>0</v>
      </c>
      <c r="H409" s="154">
        <v>0</v>
      </c>
      <c r="I409" s="487">
        <v>0</v>
      </c>
      <c r="J409" s="1683">
        <v>0</v>
      </c>
      <c r="K409" s="154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2026</v>
      </c>
      <c r="E410" s="1350">
        <f t="shared" si="84"/>
        <v>0</v>
      </c>
      <c r="F410" s="1681">
        <v>0</v>
      </c>
      <c r="G410" s="1682">
        <v>0</v>
      </c>
      <c r="H410" s="473">
        <v>0</v>
      </c>
      <c r="I410" s="1681">
        <v>0</v>
      </c>
      <c r="J410" s="1682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27" t="s">
        <v>1011</v>
      </c>
      <c r="D411" s="1828"/>
      <c r="E411" s="1345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1012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1201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27" t="s">
        <v>2027</v>
      </c>
      <c r="D414" s="1828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1013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994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1031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192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1291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1292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1965</v>
      </c>
      <c r="C421" s="494" t="s">
        <v>19</v>
      </c>
      <c r="D421" s="495" t="s">
        <v>193</v>
      </c>
      <c r="E421" s="513">
        <f aca="true" t="shared" si="98" ref="E421:L421">SUM(E363,E377,E385,E390,E393,E398,E401,E404,E407,E408,E411,E414)</f>
        <v>271570</v>
      </c>
      <c r="F421" s="496">
        <f t="shared" si="98"/>
        <v>271570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240948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240948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194</v>
      </c>
      <c r="C422" s="499"/>
      <c r="D422" s="500" t="s">
        <v>991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27" t="s">
        <v>1813</v>
      </c>
      <c r="D424" s="1828"/>
      <c r="E424" s="1345">
        <f>F424+G424+H424</f>
        <v>0</v>
      </c>
      <c r="F424" s="484"/>
      <c r="G424" s="485"/>
      <c r="H424" s="1430">
        <v>0</v>
      </c>
      <c r="I424" s="484"/>
      <c r="J424" s="485"/>
      <c r="K424" s="1430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27" t="s">
        <v>1293</v>
      </c>
      <c r="D425" s="1828"/>
      <c r="E425" s="1345">
        <f>F425+G425+H425</f>
        <v>0</v>
      </c>
      <c r="F425" s="484"/>
      <c r="G425" s="485"/>
      <c r="H425" s="1430">
        <v>0</v>
      </c>
      <c r="I425" s="484"/>
      <c r="J425" s="485"/>
      <c r="K425" s="1430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27" t="s">
        <v>2028</v>
      </c>
      <c r="D426" s="1828"/>
      <c r="E426" s="1345">
        <f>F426+G426+H426</f>
        <v>0</v>
      </c>
      <c r="F426" s="484"/>
      <c r="G426" s="485"/>
      <c r="H426" s="1430">
        <v>0</v>
      </c>
      <c r="I426" s="484"/>
      <c r="J426" s="485"/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27" t="s">
        <v>995</v>
      </c>
      <c r="D427" s="1828"/>
      <c r="E427" s="1345">
        <f>F427+G427+H427</f>
        <v>0</v>
      </c>
      <c r="F427" s="1428">
        <v>0</v>
      </c>
      <c r="G427" s="1675">
        <v>0</v>
      </c>
      <c r="H427" s="1674">
        <v>0</v>
      </c>
      <c r="I427" s="1428">
        <v>0</v>
      </c>
      <c r="J427" s="1675">
        <v>0</v>
      </c>
      <c r="K427" s="1674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27" t="s">
        <v>195</v>
      </c>
      <c r="D428" s="1828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1294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196</v>
      </c>
      <c r="E430" s="1359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1965</v>
      </c>
      <c r="C431" s="511" t="s">
        <v>19</v>
      </c>
      <c r="D431" s="512" t="s">
        <v>197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62" t="str">
        <f>$B$7</f>
        <v>ОТЧЕТНИ ДАННИ ПО ЕБК ЗА ИЗПЪЛНЕНИЕТО НА БЮДЖЕТА</v>
      </c>
      <c r="C435" s="1863"/>
      <c r="D435" s="186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150</v>
      </c>
      <c r="F436" s="406" t="s">
        <v>1555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9" t="str">
        <f>$B$9</f>
        <v>ОСНОВНО УЧИЛИЩЕ "ПЕТЪР ПАРЧЕВИЧ"</v>
      </c>
      <c r="C437" s="1810"/>
      <c r="D437" s="1811"/>
      <c r="E437" s="115">
        <f>$E$9</f>
        <v>43101</v>
      </c>
      <c r="F437" s="407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6" t="e">
        <f>$B$12</f>
        <v>#N/A</v>
      </c>
      <c r="C440" s="1857"/>
      <c r="D440" s="1858"/>
      <c r="E440" s="410" t="s">
        <v>151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152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1421</v>
      </c>
      <c r="I443" s="245"/>
      <c r="J443" s="245"/>
      <c r="K443" s="245"/>
      <c r="L443" s="1344" t="s">
        <v>1421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815" t="s">
        <v>1205</v>
      </c>
      <c r="F444" s="1816"/>
      <c r="G444" s="1816"/>
      <c r="H444" s="1817"/>
      <c r="I444" s="523" t="s">
        <v>1206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146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147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148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19169</v>
      </c>
      <c r="J447" s="548">
        <f t="shared" si="103"/>
        <v>0</v>
      </c>
      <c r="K447" s="549">
        <f t="shared" si="103"/>
        <v>0</v>
      </c>
      <c r="L447" s="550">
        <f t="shared" si="103"/>
        <v>19169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149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-19169</v>
      </c>
      <c r="J448" s="555">
        <f t="shared" si="104"/>
        <v>0</v>
      </c>
      <c r="K448" s="556">
        <f t="shared" si="104"/>
        <v>0</v>
      </c>
      <c r="L448" s="557">
        <f>+L599</f>
        <v>-19169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1" t="str">
        <f>$B$7</f>
        <v>ОТЧЕТНИ ДАННИ ПО ЕБК ЗА ИЗПЪЛНЕНИЕТО НА БЮДЖЕТА</v>
      </c>
      <c r="C451" s="1822"/>
      <c r="D451" s="182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150</v>
      </c>
      <c r="F452" s="406" t="s">
        <v>1555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9" t="str">
        <f>$B$9</f>
        <v>ОСНОВНО УЧИЛИЩЕ "ПЕТЪР ПАРЧЕВИЧ"</v>
      </c>
      <c r="C453" s="1810"/>
      <c r="D453" s="1811"/>
      <c r="E453" s="115">
        <f>$E$9</f>
        <v>43101</v>
      </c>
      <c r="F453" s="407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6" t="e">
        <f>$B$12</f>
        <v>#N/A</v>
      </c>
      <c r="C456" s="1857"/>
      <c r="D456" s="1858"/>
      <c r="E456" s="410" t="s">
        <v>151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152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1421</v>
      </c>
      <c r="I459" s="245"/>
      <c r="J459" s="245"/>
      <c r="K459" s="245"/>
      <c r="L459" s="1344" t="s">
        <v>1421</v>
      </c>
      <c r="M459" s="7">
        <v>1</v>
      </c>
      <c r="N459" s="519"/>
    </row>
    <row r="460" spans="1:14" ht="22.5" customHeight="1">
      <c r="A460" s="23"/>
      <c r="B460" s="562" t="s">
        <v>198</v>
      </c>
      <c r="C460" s="563"/>
      <c r="D460" s="564"/>
      <c r="E460" s="1880" t="s">
        <v>1207</v>
      </c>
      <c r="F460" s="1881"/>
      <c r="G460" s="1881"/>
      <c r="H460" s="1882"/>
      <c r="I460" s="565" t="s">
        <v>1208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1836</v>
      </c>
      <c r="C461" s="569" t="s">
        <v>1422</v>
      </c>
      <c r="D461" s="570" t="s">
        <v>989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1007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33" t="s">
        <v>1814</v>
      </c>
      <c r="D463" s="183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996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1815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1816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2" t="s">
        <v>1817</v>
      </c>
      <c r="D467" s="1832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1818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1819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2" t="s">
        <v>710</v>
      </c>
      <c r="D470" s="1832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711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712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33" t="s">
        <v>1820</v>
      </c>
      <c r="D473" s="183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1821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1822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1823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1824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1825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1826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52" t="s">
        <v>1827</v>
      </c>
      <c r="D480" s="185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66</v>
      </c>
      <c r="E481" s="1360">
        <f>F481+G481+H481</f>
        <v>0</v>
      </c>
      <c r="F481" s="1671">
        <v>0</v>
      </c>
      <c r="G481" s="1671">
        <v>0</v>
      </c>
      <c r="H481" s="585">
        <v>0</v>
      </c>
      <c r="I481" s="1671">
        <v>0</v>
      </c>
      <c r="J481" s="16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67</v>
      </c>
      <c r="E482" s="1359">
        <f>F482+G482+H482</f>
        <v>0</v>
      </c>
      <c r="F482" s="1671">
        <v>0</v>
      </c>
      <c r="G482" s="1671">
        <v>0</v>
      </c>
      <c r="H482" s="587">
        <v>0</v>
      </c>
      <c r="I482" s="1671">
        <v>0</v>
      </c>
      <c r="J482" s="16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35" t="s">
        <v>199</v>
      </c>
      <c r="D483" s="1835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68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51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52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53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54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55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56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1174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200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201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202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203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1933</v>
      </c>
      <c r="E496" s="1364">
        <f t="shared" si="116"/>
        <v>0</v>
      </c>
      <c r="F496" s="1671">
        <v>0</v>
      </c>
      <c r="G496" s="1671">
        <v>0</v>
      </c>
      <c r="H496" s="603">
        <v>0</v>
      </c>
      <c r="I496" s="1671">
        <v>0</v>
      </c>
      <c r="J496" s="1671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1175</v>
      </c>
      <c r="E497" s="1360">
        <f t="shared" si="116"/>
        <v>0</v>
      </c>
      <c r="F497" s="1671">
        <v>0</v>
      </c>
      <c r="G497" s="1671">
        <v>0</v>
      </c>
      <c r="H497" s="586">
        <v>0</v>
      </c>
      <c r="I497" s="1671">
        <v>0</v>
      </c>
      <c r="J497" s="1671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1176</v>
      </c>
      <c r="E498" s="1350">
        <f t="shared" si="116"/>
        <v>0</v>
      </c>
      <c r="F498" s="1671">
        <v>0</v>
      </c>
      <c r="G498" s="1671">
        <v>0</v>
      </c>
      <c r="H498" s="587">
        <v>0</v>
      </c>
      <c r="I498" s="1671">
        <v>0</v>
      </c>
      <c r="J498" s="1671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0" t="s">
        <v>204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1177</v>
      </c>
      <c r="E500" s="1346">
        <f>F500+G500+H500</f>
        <v>0</v>
      </c>
      <c r="F500" s="1671">
        <v>0</v>
      </c>
      <c r="G500" s="1671">
        <v>0</v>
      </c>
      <c r="H500" s="585">
        <v>0</v>
      </c>
      <c r="I500" s="1671">
        <v>0</v>
      </c>
      <c r="J500" s="16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1178</v>
      </c>
      <c r="E501" s="1348">
        <f>F501+G501+H501</f>
        <v>0</v>
      </c>
      <c r="F501" s="1671">
        <v>0</v>
      </c>
      <c r="G501" s="1671">
        <v>0</v>
      </c>
      <c r="H501" s="598">
        <v>0</v>
      </c>
      <c r="I501" s="1671">
        <v>0</v>
      </c>
      <c r="J501" s="16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1179</v>
      </c>
      <c r="E502" s="1349">
        <f>F502+G502+H502</f>
        <v>0</v>
      </c>
      <c r="F502" s="1671">
        <v>0</v>
      </c>
      <c r="G502" s="1671">
        <v>0</v>
      </c>
      <c r="H502" s="586">
        <v>0</v>
      </c>
      <c r="I502" s="1671">
        <v>0</v>
      </c>
      <c r="J502" s="16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2072</v>
      </c>
      <c r="E503" s="1350">
        <f>F503+G503+H503</f>
        <v>0</v>
      </c>
      <c r="F503" s="1671">
        <v>0</v>
      </c>
      <c r="G503" s="1671">
        <v>0</v>
      </c>
      <c r="H503" s="586">
        <v>0</v>
      </c>
      <c r="I503" s="1671">
        <v>0</v>
      </c>
      <c r="J503" s="1671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0" t="s">
        <v>2073</v>
      </c>
      <c r="D504" s="1854"/>
      <c r="E504" s="606">
        <f>F504+G504+H504</f>
        <v>0</v>
      </c>
      <c r="F504" s="1438">
        <v>0</v>
      </c>
      <c r="G504" s="1673">
        <v>0</v>
      </c>
      <c r="H504" s="1672">
        <v>0</v>
      </c>
      <c r="I504" s="1438">
        <v>0</v>
      </c>
      <c r="J504" s="1673">
        <v>0</v>
      </c>
      <c r="K504" s="1672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205</v>
      </c>
      <c r="D505" s="1855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2074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2075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2076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2077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2078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2079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421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2107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35" t="s">
        <v>2108</v>
      </c>
      <c r="D514" s="1835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2109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2110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2111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35" t="s">
        <v>2112</v>
      </c>
      <c r="D518" s="1835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2113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2114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2115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33</v>
      </c>
      <c r="E522" s="1365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35" t="s">
        <v>206</v>
      </c>
      <c r="D523" s="186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775</v>
      </c>
      <c r="E524" s="1346">
        <f>F524+G524+H524</f>
        <v>0</v>
      </c>
      <c r="F524" s="1671">
        <v>0</v>
      </c>
      <c r="G524" s="1671">
        <v>0</v>
      </c>
      <c r="H524" s="585">
        <v>0</v>
      </c>
      <c r="I524" s="1671">
        <v>0</v>
      </c>
      <c r="J524" s="1671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776</v>
      </c>
      <c r="E525" s="1350">
        <f>F525+G525+H525</f>
        <v>0</v>
      </c>
      <c r="F525" s="1671">
        <v>0</v>
      </c>
      <c r="G525" s="1671">
        <v>0</v>
      </c>
      <c r="H525" s="598">
        <v>0</v>
      </c>
      <c r="I525" s="1671">
        <v>0</v>
      </c>
      <c r="J525" s="1671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0" t="s">
        <v>207</v>
      </c>
      <c r="D526" s="1851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-10105</v>
      </c>
      <c r="J526" s="581">
        <f t="shared" si="125"/>
        <v>0</v>
      </c>
      <c r="K526" s="582">
        <f t="shared" si="125"/>
        <v>0</v>
      </c>
      <c r="L526" s="579">
        <f t="shared" si="125"/>
        <v>-10105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1190</v>
      </c>
      <c r="E527" s="1356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1191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1675</v>
      </c>
      <c r="E529" s="1354">
        <f t="shared" si="126"/>
        <v>-2516</v>
      </c>
      <c r="F529" s="158">
        <v>-2516</v>
      </c>
      <c r="G529" s="159"/>
      <c r="H529" s="586">
        <v>0</v>
      </c>
      <c r="I529" s="158">
        <v>-10105</v>
      </c>
      <c r="J529" s="159"/>
      <c r="K529" s="586">
        <v>0</v>
      </c>
      <c r="L529" s="1354">
        <f t="shared" si="121"/>
        <v>-10105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777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1188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1189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36" t="s">
        <v>1202</v>
      </c>
      <c r="D533" s="1837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1508</v>
      </c>
      <c r="E534" s="1356">
        <f aca="true" t="shared" si="129" ref="E534:E597">F534+G534+H534</f>
        <v>0</v>
      </c>
      <c r="F534" s="1671">
        <v>0</v>
      </c>
      <c r="G534" s="1671">
        <v>0</v>
      </c>
      <c r="H534" s="585">
        <v>0</v>
      </c>
      <c r="I534" s="1671">
        <v>0</v>
      </c>
      <c r="J534" s="1671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1509</v>
      </c>
      <c r="E535" s="1354">
        <f t="shared" si="129"/>
        <v>0</v>
      </c>
      <c r="F535" s="1671">
        <v>0</v>
      </c>
      <c r="G535" s="1671">
        <v>0</v>
      </c>
      <c r="H535" s="586">
        <v>0</v>
      </c>
      <c r="I535" s="1671">
        <v>0</v>
      </c>
      <c r="J535" s="1671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1295</v>
      </c>
      <c r="E536" s="1355">
        <f t="shared" si="129"/>
        <v>0</v>
      </c>
      <c r="F536" s="1671">
        <v>0</v>
      </c>
      <c r="G536" s="1671">
        <v>0</v>
      </c>
      <c r="H536" s="587">
        <v>0</v>
      </c>
      <c r="I536" s="1671">
        <v>0</v>
      </c>
      <c r="J536" s="1671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35" t="s">
        <v>1676</v>
      </c>
      <c r="D537" s="1835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60" t="s">
        <v>1677</v>
      </c>
      <c r="D538" s="1860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37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38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39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40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9" t="s">
        <v>1678</v>
      </c>
      <c r="D543" s="1851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41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42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35" t="s">
        <v>215</v>
      </c>
      <c r="D546" s="1835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1510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43</v>
      </c>
      <c r="E548" s="1352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52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1511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1512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44</v>
      </c>
      <c r="E551" s="1366">
        <f t="shared" si="129"/>
        <v>0</v>
      </c>
      <c r="F551" s="1671">
        <v>0</v>
      </c>
      <c r="G551" s="1671">
        <v>0</v>
      </c>
      <c r="H551" s="586">
        <v>0</v>
      </c>
      <c r="I551" s="1671">
        <v>0</v>
      </c>
      <c r="J551" s="1671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1517</v>
      </c>
      <c r="E552" s="1354">
        <f t="shared" si="129"/>
        <v>0</v>
      </c>
      <c r="F552" s="1671">
        <v>0</v>
      </c>
      <c r="G552" s="1671">
        <v>0</v>
      </c>
      <c r="H552" s="586">
        <v>0</v>
      </c>
      <c r="I552" s="1671">
        <v>0</v>
      </c>
      <c r="J552" s="1671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1133</v>
      </c>
      <c r="E553" s="1354">
        <f t="shared" si="129"/>
        <v>0</v>
      </c>
      <c r="F553" s="1671">
        <v>0</v>
      </c>
      <c r="G553" s="1671">
        <v>0</v>
      </c>
      <c r="H553" s="586">
        <v>0</v>
      </c>
      <c r="I553" s="1671">
        <v>0</v>
      </c>
      <c r="J553" s="1671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1134</v>
      </c>
      <c r="E554" s="1354">
        <f t="shared" si="129"/>
        <v>0</v>
      </c>
      <c r="F554" s="1671">
        <v>0</v>
      </c>
      <c r="G554" s="1671">
        <v>0</v>
      </c>
      <c r="H554" s="586">
        <v>0</v>
      </c>
      <c r="I554" s="1671">
        <v>0</v>
      </c>
      <c r="J554" s="1671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1135</v>
      </c>
      <c r="E555" s="1354">
        <f t="shared" si="129"/>
        <v>0</v>
      </c>
      <c r="F555" s="1671">
        <v>0</v>
      </c>
      <c r="G555" s="1671">
        <v>0</v>
      </c>
      <c r="H555" s="586">
        <v>0</v>
      </c>
      <c r="I555" s="1671">
        <v>0</v>
      </c>
      <c r="J555" s="1671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1136</v>
      </c>
      <c r="E556" s="1354">
        <f t="shared" si="129"/>
        <v>0</v>
      </c>
      <c r="F556" s="1671">
        <v>0</v>
      </c>
      <c r="G556" s="1671">
        <v>0</v>
      </c>
      <c r="H556" s="586">
        <v>0</v>
      </c>
      <c r="I556" s="1671">
        <v>0</v>
      </c>
      <c r="J556" s="1671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1137</v>
      </c>
      <c r="E557" s="1354">
        <f t="shared" si="129"/>
        <v>0</v>
      </c>
      <c r="F557" s="1671">
        <v>0</v>
      </c>
      <c r="G557" s="1671">
        <v>0</v>
      </c>
      <c r="H557" s="586">
        <v>0</v>
      </c>
      <c r="I557" s="1671">
        <v>0</v>
      </c>
      <c r="J557" s="1671">
        <v>0</v>
      </c>
      <c r="K557" s="586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1138</v>
      </c>
      <c r="E558" s="1352">
        <f t="shared" si="129"/>
        <v>0</v>
      </c>
      <c r="F558" s="1685">
        <v>0</v>
      </c>
      <c r="G558" s="1686">
        <v>0</v>
      </c>
      <c r="H558" s="1687">
        <v>0</v>
      </c>
      <c r="I558" s="1686">
        <v>0</v>
      </c>
      <c r="J558" s="1686">
        <v>0</v>
      </c>
      <c r="K558" s="1687">
        <v>0</v>
      </c>
      <c r="L558" s="1352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1139</v>
      </c>
      <c r="E559" s="1367">
        <f t="shared" si="129"/>
        <v>0</v>
      </c>
      <c r="F559" s="637"/>
      <c r="G559" s="638"/>
      <c r="H559" s="1684">
        <v>0</v>
      </c>
      <c r="I559" s="637"/>
      <c r="J559" s="638"/>
      <c r="K559" s="1684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1681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1671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1672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1673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1674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1259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1260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1261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9" t="s">
        <v>1262</v>
      </c>
      <c r="D568" s="1859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-9064</v>
      </c>
      <c r="J568" s="581">
        <f t="shared" si="133"/>
        <v>0</v>
      </c>
      <c r="K568" s="582">
        <f t="shared" si="133"/>
        <v>0</v>
      </c>
      <c r="L568" s="579">
        <f t="shared" si="133"/>
        <v>-9064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1140</v>
      </c>
      <c r="E569" s="1346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6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1141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1585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1586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1142</v>
      </c>
      <c r="E573" s="1347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1143</v>
      </c>
      <c r="E574" s="1350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1144</v>
      </c>
      <c r="E575" s="1360">
        <f t="shared" si="129"/>
        <v>0</v>
      </c>
      <c r="F575" s="152"/>
      <c r="G575" s="153"/>
      <c r="H575" s="1688">
        <v>0</v>
      </c>
      <c r="I575" s="152">
        <v>-14573</v>
      </c>
      <c r="J575" s="153"/>
      <c r="K575" s="1688">
        <v>0</v>
      </c>
      <c r="L575" s="1360">
        <f t="shared" si="134"/>
        <v>-14573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1145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1587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1588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1146</v>
      </c>
      <c r="E579" s="1347">
        <f t="shared" si="129"/>
        <v>0</v>
      </c>
      <c r="F579" s="158"/>
      <c r="G579" s="159"/>
      <c r="H579" s="586">
        <v>0</v>
      </c>
      <c r="I579" s="158">
        <v>-261</v>
      </c>
      <c r="J579" s="159"/>
      <c r="K579" s="586">
        <v>0</v>
      </c>
      <c r="L579" s="1347">
        <f t="shared" si="134"/>
        <v>-261</v>
      </c>
      <c r="M579" s="7">
        <f t="shared" si="127"/>
        <v>1</v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1147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1148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1162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1263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1679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1680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1265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1552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9" t="s">
        <v>1266</v>
      </c>
      <c r="D588" s="1851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1267</v>
      </c>
      <c r="E589" s="1346">
        <f t="shared" si="129"/>
        <v>0</v>
      </c>
      <c r="F589" s="1671">
        <v>0</v>
      </c>
      <c r="G589" s="1671">
        <v>0</v>
      </c>
      <c r="H589" s="585">
        <v>0</v>
      </c>
      <c r="I589" s="1671">
        <v>0</v>
      </c>
      <c r="J589" s="1671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1268</v>
      </c>
      <c r="E590" s="1348">
        <f t="shared" si="129"/>
        <v>0</v>
      </c>
      <c r="F590" s="1671">
        <v>0</v>
      </c>
      <c r="G590" s="1671">
        <v>0</v>
      </c>
      <c r="H590" s="586">
        <v>0</v>
      </c>
      <c r="I590" s="1671">
        <v>0</v>
      </c>
      <c r="J590" s="1671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1269</v>
      </c>
      <c r="E591" s="1349">
        <f t="shared" si="129"/>
        <v>0</v>
      </c>
      <c r="F591" s="1671">
        <v>0</v>
      </c>
      <c r="G591" s="1671">
        <v>0</v>
      </c>
      <c r="H591" s="586">
        <v>0</v>
      </c>
      <c r="I591" s="1671">
        <v>0</v>
      </c>
      <c r="J591" s="1671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1270</v>
      </c>
      <c r="E592" s="1350">
        <f t="shared" si="129"/>
        <v>0</v>
      </c>
      <c r="F592" s="1671">
        <v>0</v>
      </c>
      <c r="G592" s="1671">
        <v>0</v>
      </c>
      <c r="H592" s="587">
        <v>0</v>
      </c>
      <c r="I592" s="1671">
        <v>0</v>
      </c>
      <c r="J592" s="1671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9" t="s">
        <v>1553</v>
      </c>
      <c r="D593" s="1851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1513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1514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1515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1516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1554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1965</v>
      </c>
      <c r="C599" s="661" t="s">
        <v>19</v>
      </c>
      <c r="D599" s="662" t="s">
        <v>1271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-19169</v>
      </c>
      <c r="J599" s="665">
        <f t="shared" si="138"/>
        <v>0</v>
      </c>
      <c r="K599" s="667">
        <f t="shared" si="138"/>
        <v>0</v>
      </c>
      <c r="L599" s="663">
        <f t="shared" si="138"/>
        <v>-19169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137</v>
      </c>
      <c r="G602" s="1829" t="s">
        <v>2005</v>
      </c>
      <c r="H602" s="1830"/>
      <c r="I602" s="1830"/>
      <c r="J602" s="1831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41" t="s">
        <v>138</v>
      </c>
      <c r="H603" s="1841"/>
      <c r="I603" s="1841"/>
      <c r="J603" s="184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139</v>
      </c>
      <c r="D605" s="671" t="s">
        <v>2005</v>
      </c>
      <c r="E605" s="672"/>
      <c r="F605" s="219" t="s">
        <v>140</v>
      </c>
      <c r="G605" s="1847" t="s">
        <v>2006</v>
      </c>
      <c r="H605" s="1848"/>
      <c r="I605" s="1848"/>
      <c r="J605" s="1849"/>
      <c r="K605" s="103"/>
      <c r="L605" s="229"/>
      <c r="M605" s="7">
        <v>1</v>
      </c>
      <c r="N605" s="519"/>
    </row>
    <row r="606" spans="1:14" ht="21.75" customHeight="1">
      <c r="A606" s="23"/>
      <c r="B606" s="1842" t="s">
        <v>141</v>
      </c>
      <c r="C606" s="1843"/>
      <c r="D606" s="673" t="s">
        <v>142</v>
      </c>
      <c r="E606" s="674"/>
      <c r="F606" s="675"/>
      <c r="G606" s="1841" t="s">
        <v>138</v>
      </c>
      <c r="H606" s="1841"/>
      <c r="I606" s="1841"/>
      <c r="J606" s="1841"/>
      <c r="K606" s="103"/>
      <c r="L606" s="229"/>
      <c r="M606" s="7">
        <v>1</v>
      </c>
      <c r="N606" s="519"/>
    </row>
    <row r="607" spans="1:14" ht="24.75" customHeight="1">
      <c r="A607" s="36"/>
      <c r="B607" s="1844">
        <v>43409</v>
      </c>
      <c r="C607" s="1845"/>
      <c r="D607" s="676" t="s">
        <v>143</v>
      </c>
      <c r="E607" s="677">
        <v>878340246</v>
      </c>
      <c r="F607" s="678"/>
      <c r="G607" s="679" t="s">
        <v>144</v>
      </c>
      <c r="H607" s="1846" t="s">
        <v>2007</v>
      </c>
      <c r="I607" s="1839"/>
      <c r="J607" s="184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145</v>
      </c>
      <c r="H609" s="1838"/>
      <c r="I609" s="1839"/>
      <c r="J609" s="184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32"/>
      <c r="D613" s="1333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21" t="str">
        <f>$B$7</f>
        <v>ОТЧЕТНИ ДАННИ ПО ЕБК ЗА ИЗПЪЛНЕНИЕТО НА БЮДЖЕТА</v>
      </c>
      <c r="C614" s="1822"/>
      <c r="D614" s="182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1420</v>
      </c>
      <c r="F615" s="406" t="s">
        <v>1555</v>
      </c>
      <c r="G615" s="238"/>
      <c r="H615" s="1329" t="s">
        <v>1719</v>
      </c>
      <c r="I615" s="1330"/>
      <c r="J615" s="1331"/>
      <c r="K615" s="238"/>
      <c r="L615" s="238"/>
      <c r="M615" s="7">
        <f>(IF($E746&lt;&gt;0,$M$2,IF($L746&lt;&gt;0,$M$2,"")))</f>
        <v>1</v>
      </c>
    </row>
    <row r="616" spans="2:13" ht="18">
      <c r="B616" s="1809" t="str">
        <f>$B$9</f>
        <v>ОСНОВНО УЧИЛИЩЕ "ПЕТЪР ПАРЧЕВИЧ"</v>
      </c>
      <c r="C616" s="1810"/>
      <c r="D616" s="1811"/>
      <c r="E616" s="115">
        <f>$E$9</f>
        <v>43101</v>
      </c>
      <c r="F616" s="227">
        <f>$F$9</f>
        <v>43404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12" t="e">
        <f>$B$12</f>
        <v>#N/A</v>
      </c>
      <c r="C619" s="1813"/>
      <c r="D619" s="1814"/>
      <c r="E619" s="410" t="s">
        <v>151</v>
      </c>
      <c r="F619" s="1327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8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152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4" t="s">
        <v>1421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1301</v>
      </c>
      <c r="E623" s="1815" t="s">
        <v>1235</v>
      </c>
      <c r="F623" s="1816"/>
      <c r="G623" s="1816"/>
      <c r="H623" s="1817"/>
      <c r="I623" s="1818" t="s">
        <v>1236</v>
      </c>
      <c r="J623" s="1819"/>
      <c r="K623" s="1819"/>
      <c r="L623" s="1820"/>
      <c r="M623" s="7">
        <f>(IF($E746&lt;&gt;0,$M$2,IF($L746&lt;&gt;0,$M$2,"")))</f>
        <v>1</v>
      </c>
    </row>
    <row r="624" spans="2:13" ht="54.75" customHeight="1" thickBot="1">
      <c r="B624" s="251" t="s">
        <v>1836</v>
      </c>
      <c r="C624" s="252" t="s">
        <v>1422</v>
      </c>
      <c r="D624" s="253" t="s">
        <v>1325</v>
      </c>
      <c r="E624" s="1370" t="str">
        <f>$E$20</f>
        <v>Уточнен план                Общо</v>
      </c>
      <c r="F624" s="1374" t="str">
        <f>$F$20</f>
        <v>държавни дейности</v>
      </c>
      <c r="G624" s="1375" t="str">
        <f>$G$20</f>
        <v>местни дейности</v>
      </c>
      <c r="H624" s="1376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92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1786</v>
      </c>
      <c r="E625" s="1422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8"/>
      <c r="C626" s="1558" t="e">
        <f>VLOOKUP(D626,OP_LIST2,2,FALSE)</f>
        <v>#N/A</v>
      </c>
      <c r="D626" s="1425"/>
      <c r="E626" s="389"/>
      <c r="F626" s="1408"/>
      <c r="G626" s="1409"/>
      <c r="H626" s="1410"/>
      <c r="I626" s="1408"/>
      <c r="J626" s="1409"/>
      <c r="K626" s="1410"/>
      <c r="L626" s="1407"/>
      <c r="M626" s="7">
        <f>(IF($E746&lt;&gt;0,$M$2,IF($L746&lt;&gt;0,$M$2,"")))</f>
        <v>1</v>
      </c>
    </row>
    <row r="627" spans="2:13" ht="15.75">
      <c r="B627" s="1421"/>
      <c r="C627" s="1426">
        <f>VLOOKUP(D628,EBK_DEIN2,2,FALSE)</f>
        <v>3322</v>
      </c>
      <c r="D627" s="1425" t="s">
        <v>58</v>
      </c>
      <c r="E627" s="389"/>
      <c r="F627" s="1411"/>
      <c r="G627" s="1412"/>
      <c r="H627" s="1413"/>
      <c r="I627" s="1411"/>
      <c r="J627" s="1412"/>
      <c r="K627" s="1413"/>
      <c r="L627" s="1407"/>
      <c r="M627" s="7">
        <f>(IF($E746&lt;&gt;0,$M$2,IF($L746&lt;&gt;0,$M$2,"")))</f>
        <v>1</v>
      </c>
    </row>
    <row r="628" spans="2:13" ht="15.75">
      <c r="B628" s="1417"/>
      <c r="C628" s="1547">
        <f>+C627</f>
        <v>3322</v>
      </c>
      <c r="D628" s="1419" t="s">
        <v>1187</v>
      </c>
      <c r="E628" s="389"/>
      <c r="F628" s="1411"/>
      <c r="G628" s="1412"/>
      <c r="H628" s="1413"/>
      <c r="I628" s="1411"/>
      <c r="J628" s="1412"/>
      <c r="K628" s="1413"/>
      <c r="L628" s="1407"/>
      <c r="M628" s="7">
        <f>(IF($E746&lt;&gt;0,$M$2,IF($L746&lt;&gt;0,$M$2,"")))</f>
        <v>1</v>
      </c>
    </row>
    <row r="629" spans="2:13" ht="15">
      <c r="B629" s="1423"/>
      <c r="C629" s="1420"/>
      <c r="D629" s="1424" t="s">
        <v>1326</v>
      </c>
      <c r="E629" s="389"/>
      <c r="F629" s="1414"/>
      <c r="G629" s="1415"/>
      <c r="H629" s="1416"/>
      <c r="I629" s="1414"/>
      <c r="J629" s="1415"/>
      <c r="K629" s="1416"/>
      <c r="L629" s="1407"/>
      <c r="M629" s="7">
        <f>(IF($E746&lt;&gt;0,$M$2,IF($L746&lt;&gt;0,$M$2,"")))</f>
        <v>1</v>
      </c>
    </row>
    <row r="630" spans="2:14" ht="15.75">
      <c r="B630" s="273">
        <v>100</v>
      </c>
      <c r="C630" s="1803" t="s">
        <v>1787</v>
      </c>
      <c r="D630" s="1804"/>
      <c r="E630" s="274">
        <f aca="true" t="shared" si="139" ref="E630:L630">SUM(E631:E632)</f>
        <v>150880</v>
      </c>
      <c r="F630" s="275">
        <f t="shared" si="139"/>
        <v>150880</v>
      </c>
      <c r="G630" s="276">
        <f t="shared" si="139"/>
        <v>0</v>
      </c>
      <c r="H630" s="277">
        <f>SUM(H631:H632)</f>
        <v>0</v>
      </c>
      <c r="I630" s="275">
        <f t="shared" si="139"/>
        <v>127583</v>
      </c>
      <c r="J630" s="276">
        <f t="shared" si="139"/>
        <v>0</v>
      </c>
      <c r="K630" s="277">
        <f t="shared" si="139"/>
        <v>0</v>
      </c>
      <c r="L630" s="274">
        <f t="shared" si="139"/>
        <v>127583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1788</v>
      </c>
      <c r="E631" s="282">
        <f>F631+G631+H631</f>
        <v>150880</v>
      </c>
      <c r="F631" s="152">
        <v>150880</v>
      </c>
      <c r="G631" s="153"/>
      <c r="H631" s="1385"/>
      <c r="I631" s="152">
        <v>127583</v>
      </c>
      <c r="J631" s="153"/>
      <c r="K631" s="1385"/>
      <c r="L631" s="282">
        <f>I631+J631+K631</f>
        <v>127583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1789</v>
      </c>
      <c r="E632" s="288">
        <f>F632+G632+H632</f>
        <v>0</v>
      </c>
      <c r="F632" s="173"/>
      <c r="G632" s="174"/>
      <c r="H632" s="1388"/>
      <c r="I632" s="173"/>
      <c r="J632" s="174"/>
      <c r="K632" s="138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1" t="s">
        <v>1793</v>
      </c>
      <c r="D633" s="1802"/>
      <c r="E633" s="274">
        <f aca="true" t="shared" si="141" ref="E633:L633">SUM(E634:E638)</f>
        <v>14195</v>
      </c>
      <c r="F633" s="275">
        <f t="shared" si="141"/>
        <v>14195</v>
      </c>
      <c r="G633" s="276">
        <f t="shared" si="141"/>
        <v>0</v>
      </c>
      <c r="H633" s="277">
        <f>SUM(H634:H638)</f>
        <v>0</v>
      </c>
      <c r="I633" s="275">
        <f t="shared" si="141"/>
        <v>14747</v>
      </c>
      <c r="J633" s="276">
        <f t="shared" si="141"/>
        <v>0</v>
      </c>
      <c r="K633" s="277">
        <f t="shared" si="141"/>
        <v>0</v>
      </c>
      <c r="L633" s="274">
        <f t="shared" si="141"/>
        <v>14747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1794</v>
      </c>
      <c r="E634" s="282">
        <f>F634+G634+H634</f>
        <v>0</v>
      </c>
      <c r="F634" s="152"/>
      <c r="G634" s="153"/>
      <c r="H634" s="1385"/>
      <c r="I634" s="152"/>
      <c r="J634" s="153"/>
      <c r="K634" s="1385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1795</v>
      </c>
      <c r="E635" s="296">
        <f>F635+G635+H635</f>
        <v>2518</v>
      </c>
      <c r="F635" s="158">
        <v>2518</v>
      </c>
      <c r="G635" s="159"/>
      <c r="H635" s="1387"/>
      <c r="I635" s="158">
        <v>1521</v>
      </c>
      <c r="J635" s="159"/>
      <c r="K635" s="1387"/>
      <c r="L635" s="296">
        <f>I635+J635+K635</f>
        <v>1521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168</v>
      </c>
      <c r="E636" s="296">
        <f>F636+G636+H636</f>
        <v>0</v>
      </c>
      <c r="F636" s="158"/>
      <c r="G636" s="159"/>
      <c r="H636" s="1387"/>
      <c r="I636" s="158"/>
      <c r="J636" s="159"/>
      <c r="K636" s="1387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169</v>
      </c>
      <c r="E637" s="296">
        <f>F637+G637+H637</f>
        <v>11677</v>
      </c>
      <c r="F637" s="158">
        <v>11677</v>
      </c>
      <c r="G637" s="159"/>
      <c r="H637" s="1387"/>
      <c r="I637" s="158">
        <v>12220</v>
      </c>
      <c r="J637" s="159"/>
      <c r="K637" s="1387"/>
      <c r="L637" s="296">
        <f>I637+J637+K637</f>
        <v>12220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170</v>
      </c>
      <c r="E638" s="288">
        <f>F638+G638+H638</f>
        <v>0</v>
      </c>
      <c r="F638" s="173"/>
      <c r="G638" s="174"/>
      <c r="H638" s="1388"/>
      <c r="I638" s="173">
        <v>1006</v>
      </c>
      <c r="J638" s="174"/>
      <c r="K638" s="1388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05" t="s">
        <v>1059</v>
      </c>
      <c r="D639" s="1806"/>
      <c r="E639" s="274">
        <f aca="true" t="shared" si="142" ref="E639:L639">SUM(E640:E646)</f>
        <v>33261</v>
      </c>
      <c r="F639" s="275">
        <f t="shared" si="142"/>
        <v>33261</v>
      </c>
      <c r="G639" s="276">
        <f t="shared" si="142"/>
        <v>0</v>
      </c>
      <c r="H639" s="277">
        <f>SUM(H640:H646)</f>
        <v>0</v>
      </c>
      <c r="I639" s="275">
        <f t="shared" si="142"/>
        <v>26706</v>
      </c>
      <c r="J639" s="276">
        <f t="shared" si="142"/>
        <v>0</v>
      </c>
      <c r="K639" s="277">
        <f t="shared" si="142"/>
        <v>0</v>
      </c>
      <c r="L639" s="274">
        <f t="shared" si="142"/>
        <v>26706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1060</v>
      </c>
      <c r="E640" s="282">
        <f aca="true" t="shared" si="143" ref="E640:E647">F640+G640+H640</f>
        <v>16860</v>
      </c>
      <c r="F640" s="152">
        <v>16860</v>
      </c>
      <c r="G640" s="153"/>
      <c r="H640" s="1385"/>
      <c r="I640" s="152">
        <v>13884</v>
      </c>
      <c r="J640" s="153"/>
      <c r="K640" s="1385"/>
      <c r="L640" s="282">
        <f aca="true" t="shared" si="144" ref="L640:L647">I640+J640+K640</f>
        <v>13884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1967</v>
      </c>
      <c r="E641" s="296">
        <f t="shared" si="143"/>
        <v>4942</v>
      </c>
      <c r="F641" s="158">
        <v>4942</v>
      </c>
      <c r="G641" s="159"/>
      <c r="H641" s="1387"/>
      <c r="I641" s="158">
        <v>3867</v>
      </c>
      <c r="J641" s="159"/>
      <c r="K641" s="1387"/>
      <c r="L641" s="296">
        <f t="shared" si="144"/>
        <v>3867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1592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1061</v>
      </c>
      <c r="E643" s="296">
        <f t="shared" si="143"/>
        <v>7191</v>
      </c>
      <c r="F643" s="158">
        <v>7191</v>
      </c>
      <c r="G643" s="159"/>
      <c r="H643" s="1387"/>
      <c r="I643" s="158">
        <v>5791</v>
      </c>
      <c r="J643" s="159"/>
      <c r="K643" s="1387"/>
      <c r="L643" s="296">
        <f t="shared" si="144"/>
        <v>5791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1062</v>
      </c>
      <c r="E644" s="296">
        <f t="shared" si="143"/>
        <v>4268</v>
      </c>
      <c r="F644" s="158">
        <v>4268</v>
      </c>
      <c r="G644" s="159"/>
      <c r="H644" s="1387"/>
      <c r="I644" s="158">
        <v>3164</v>
      </c>
      <c r="J644" s="159"/>
      <c r="K644" s="1387"/>
      <c r="L644" s="296">
        <f t="shared" si="144"/>
        <v>3164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1594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1063</v>
      </c>
      <c r="E646" s="288">
        <f t="shared" si="143"/>
        <v>0</v>
      </c>
      <c r="F646" s="173"/>
      <c r="G646" s="174"/>
      <c r="H646" s="1388"/>
      <c r="I646" s="173"/>
      <c r="J646" s="174"/>
      <c r="K646" s="1388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7" t="s">
        <v>1064</v>
      </c>
      <c r="D647" s="1808"/>
      <c r="E647" s="311">
        <f t="shared" si="143"/>
        <v>0</v>
      </c>
      <c r="F647" s="1389"/>
      <c r="G647" s="1390"/>
      <c r="H647" s="1391"/>
      <c r="I647" s="1389"/>
      <c r="J647" s="1390"/>
      <c r="K647" s="1391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1" t="s">
        <v>1065</v>
      </c>
      <c r="D648" s="1802"/>
      <c r="E648" s="311">
        <f aca="true" t="shared" si="145" ref="E648:L648">SUM(E649:E665)</f>
        <v>103171</v>
      </c>
      <c r="F648" s="275">
        <f t="shared" si="145"/>
        <v>103171</v>
      </c>
      <c r="G648" s="276">
        <f t="shared" si="145"/>
        <v>0</v>
      </c>
      <c r="H648" s="277">
        <f>SUM(H649:H665)</f>
        <v>0</v>
      </c>
      <c r="I648" s="275">
        <f t="shared" si="145"/>
        <v>53002</v>
      </c>
      <c r="J648" s="276">
        <f t="shared" si="145"/>
        <v>0</v>
      </c>
      <c r="K648" s="277">
        <f t="shared" si="145"/>
        <v>0</v>
      </c>
      <c r="L648" s="311">
        <f t="shared" si="145"/>
        <v>53002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1066</v>
      </c>
      <c r="E649" s="282">
        <f aca="true" t="shared" si="146" ref="E649:E665">F649+G649+H649</f>
        <v>16000</v>
      </c>
      <c r="F649" s="152">
        <v>16000</v>
      </c>
      <c r="G649" s="153"/>
      <c r="H649" s="1385"/>
      <c r="I649" s="152">
        <v>12343</v>
      </c>
      <c r="J649" s="153"/>
      <c r="K649" s="1385"/>
      <c r="L649" s="282">
        <f aca="true" t="shared" si="147" ref="L649:L665">I649+J649+K649</f>
        <v>12343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1067</v>
      </c>
      <c r="E650" s="296">
        <f t="shared" si="146"/>
        <v>0</v>
      </c>
      <c r="F650" s="158"/>
      <c r="G650" s="159"/>
      <c r="H650" s="1387"/>
      <c r="I650" s="158"/>
      <c r="J650" s="159"/>
      <c r="K650" s="1387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1068</v>
      </c>
      <c r="E651" s="296">
        <f t="shared" si="146"/>
        <v>0</v>
      </c>
      <c r="F651" s="158"/>
      <c r="G651" s="159"/>
      <c r="H651" s="1387"/>
      <c r="I651" s="158"/>
      <c r="J651" s="159"/>
      <c r="K651" s="1387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622</v>
      </c>
      <c r="E652" s="296">
        <f t="shared" si="146"/>
        <v>11182</v>
      </c>
      <c r="F652" s="158">
        <v>11182</v>
      </c>
      <c r="G652" s="159"/>
      <c r="H652" s="1387"/>
      <c r="I652" s="158">
        <v>6502</v>
      </c>
      <c r="J652" s="159"/>
      <c r="K652" s="1387"/>
      <c r="L652" s="296">
        <f t="shared" si="147"/>
        <v>6502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623</v>
      </c>
      <c r="E653" s="296">
        <f t="shared" si="146"/>
        <v>3000</v>
      </c>
      <c r="F653" s="158">
        <v>3000</v>
      </c>
      <c r="G653" s="159"/>
      <c r="H653" s="1387"/>
      <c r="I653" s="158">
        <v>1128</v>
      </c>
      <c r="J653" s="159"/>
      <c r="K653" s="1387"/>
      <c r="L653" s="296">
        <f t="shared" si="147"/>
        <v>1128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624</v>
      </c>
      <c r="E654" s="315">
        <f t="shared" si="146"/>
        <v>24136</v>
      </c>
      <c r="F654" s="164">
        <v>24136</v>
      </c>
      <c r="G654" s="165"/>
      <c r="H654" s="1386"/>
      <c r="I654" s="164">
        <v>19183</v>
      </c>
      <c r="J654" s="165"/>
      <c r="K654" s="1386"/>
      <c r="L654" s="315">
        <f t="shared" si="147"/>
        <v>19183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1093</v>
      </c>
      <c r="E655" s="321">
        <f t="shared" si="146"/>
        <v>6958</v>
      </c>
      <c r="F655" s="454">
        <v>6958</v>
      </c>
      <c r="G655" s="455"/>
      <c r="H655" s="1395"/>
      <c r="I655" s="454">
        <v>4203</v>
      </c>
      <c r="J655" s="455"/>
      <c r="K655" s="1395"/>
      <c r="L655" s="321">
        <f t="shared" si="147"/>
        <v>4203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1094</v>
      </c>
      <c r="E656" s="327">
        <f t="shared" si="146"/>
        <v>0</v>
      </c>
      <c r="F656" s="449"/>
      <c r="G656" s="450"/>
      <c r="H656" s="1392"/>
      <c r="I656" s="449"/>
      <c r="J656" s="450"/>
      <c r="K656" s="1392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1095</v>
      </c>
      <c r="E657" s="321">
        <f t="shared" si="146"/>
        <v>500</v>
      </c>
      <c r="F657" s="454">
        <v>500</v>
      </c>
      <c r="G657" s="455"/>
      <c r="H657" s="1395"/>
      <c r="I657" s="454">
        <v>597</v>
      </c>
      <c r="J657" s="455"/>
      <c r="K657" s="1395"/>
      <c r="L657" s="321">
        <f t="shared" si="147"/>
        <v>597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1096</v>
      </c>
      <c r="E658" s="296">
        <f t="shared" si="146"/>
        <v>0</v>
      </c>
      <c r="F658" s="158"/>
      <c r="G658" s="159"/>
      <c r="H658" s="1387"/>
      <c r="I658" s="158"/>
      <c r="J658" s="159"/>
      <c r="K658" s="138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1595</v>
      </c>
      <c r="E659" s="327">
        <f t="shared" si="146"/>
        <v>0</v>
      </c>
      <c r="F659" s="449"/>
      <c r="G659" s="450"/>
      <c r="H659" s="1392"/>
      <c r="I659" s="449"/>
      <c r="J659" s="450"/>
      <c r="K659" s="1392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1097</v>
      </c>
      <c r="E660" s="321">
        <f t="shared" si="146"/>
        <v>0</v>
      </c>
      <c r="F660" s="454"/>
      <c r="G660" s="455"/>
      <c r="H660" s="1395"/>
      <c r="I660" s="454"/>
      <c r="J660" s="455"/>
      <c r="K660" s="1395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1504</v>
      </c>
      <c r="E661" s="327">
        <f t="shared" si="146"/>
        <v>0</v>
      </c>
      <c r="F661" s="449"/>
      <c r="G661" s="450"/>
      <c r="H661" s="1392"/>
      <c r="I661" s="449"/>
      <c r="J661" s="450"/>
      <c r="K661" s="1392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1098</v>
      </c>
      <c r="E662" s="336">
        <f t="shared" si="146"/>
        <v>0</v>
      </c>
      <c r="F662" s="601"/>
      <c r="G662" s="602"/>
      <c r="H662" s="1394"/>
      <c r="I662" s="601"/>
      <c r="J662" s="602"/>
      <c r="K662" s="1394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1968</v>
      </c>
      <c r="E663" s="321">
        <f t="shared" si="146"/>
        <v>0</v>
      </c>
      <c r="F663" s="454"/>
      <c r="G663" s="455"/>
      <c r="H663" s="1395"/>
      <c r="I663" s="454"/>
      <c r="J663" s="455"/>
      <c r="K663" s="1395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1194</v>
      </c>
      <c r="E664" s="296">
        <f t="shared" si="146"/>
        <v>41395</v>
      </c>
      <c r="F664" s="158">
        <v>41395</v>
      </c>
      <c r="G664" s="159"/>
      <c r="H664" s="1387"/>
      <c r="I664" s="158">
        <v>9046</v>
      </c>
      <c r="J664" s="159"/>
      <c r="K664" s="1387"/>
      <c r="L664" s="296">
        <f t="shared" si="147"/>
        <v>9046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1099</v>
      </c>
      <c r="E665" s="288">
        <f t="shared" si="146"/>
        <v>0</v>
      </c>
      <c r="F665" s="173"/>
      <c r="G665" s="174"/>
      <c r="H665" s="1388"/>
      <c r="I665" s="173"/>
      <c r="J665" s="174"/>
      <c r="K665" s="1388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96" t="s">
        <v>2038</v>
      </c>
      <c r="D666" s="179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1969</v>
      </c>
      <c r="E667" s="282">
        <f>F667+G667+H667</f>
        <v>0</v>
      </c>
      <c r="F667" s="152"/>
      <c r="G667" s="153"/>
      <c r="H667" s="1385"/>
      <c r="I667" s="152"/>
      <c r="J667" s="153"/>
      <c r="K667" s="1385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183</v>
      </c>
      <c r="E668" s="296">
        <f>F668+G668+H668</f>
        <v>0</v>
      </c>
      <c r="F668" s="158"/>
      <c r="G668" s="159"/>
      <c r="H668" s="1387"/>
      <c r="I668" s="158"/>
      <c r="J668" s="159"/>
      <c r="K668" s="1387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184</v>
      </c>
      <c r="E669" s="288">
        <f>F669+G669+H669</f>
        <v>0</v>
      </c>
      <c r="F669" s="173"/>
      <c r="G669" s="174"/>
      <c r="H669" s="1388"/>
      <c r="I669" s="173"/>
      <c r="J669" s="174"/>
      <c r="K669" s="1388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96" t="s">
        <v>0</v>
      </c>
      <c r="D670" s="179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1100</v>
      </c>
      <c r="E671" s="282">
        <f>F671+G671+H671</f>
        <v>0</v>
      </c>
      <c r="F671" s="152"/>
      <c r="G671" s="153"/>
      <c r="H671" s="1385"/>
      <c r="I671" s="152"/>
      <c r="J671" s="153"/>
      <c r="K671" s="1385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1101</v>
      </c>
      <c r="E672" s="296">
        <f>F672+G672+H672</f>
        <v>0</v>
      </c>
      <c r="F672" s="158"/>
      <c r="G672" s="159"/>
      <c r="H672" s="1387"/>
      <c r="I672" s="158"/>
      <c r="J672" s="159"/>
      <c r="K672" s="1387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1102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1103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1104</v>
      </c>
      <c r="E675" s="288">
        <f>F675+G675+H675</f>
        <v>0</v>
      </c>
      <c r="F675" s="173"/>
      <c r="G675" s="174"/>
      <c r="H675" s="1388"/>
      <c r="I675" s="173"/>
      <c r="J675" s="174"/>
      <c r="K675" s="1388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96" t="s">
        <v>1105</v>
      </c>
      <c r="D676" s="179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1195</v>
      </c>
      <c r="E677" s="282">
        <f aca="true" t="shared" si="151" ref="E677:E682">F677+G677+H677</f>
        <v>0</v>
      </c>
      <c r="F677" s="152"/>
      <c r="G677" s="153"/>
      <c r="H677" s="1385"/>
      <c r="I677" s="152"/>
      <c r="J677" s="153"/>
      <c r="K677" s="1385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1106</v>
      </c>
      <c r="E678" s="288">
        <f t="shared" si="151"/>
        <v>0</v>
      </c>
      <c r="F678" s="173"/>
      <c r="G678" s="174"/>
      <c r="H678" s="1388"/>
      <c r="I678" s="173"/>
      <c r="J678" s="174"/>
      <c r="K678" s="1388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96" t="s">
        <v>1107</v>
      </c>
      <c r="D679" s="1793"/>
      <c r="E679" s="311">
        <f t="shared" si="151"/>
        <v>0</v>
      </c>
      <c r="F679" s="1389"/>
      <c r="G679" s="1390"/>
      <c r="H679" s="1391"/>
      <c r="I679" s="1389"/>
      <c r="J679" s="1390"/>
      <c r="K679" s="1391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9" t="s">
        <v>1108</v>
      </c>
      <c r="D680" s="1800"/>
      <c r="E680" s="311">
        <f t="shared" si="151"/>
        <v>0</v>
      </c>
      <c r="F680" s="1389"/>
      <c r="G680" s="1390"/>
      <c r="H680" s="1391"/>
      <c r="I680" s="1389"/>
      <c r="J680" s="1390"/>
      <c r="K680" s="1391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9" t="s">
        <v>1991</v>
      </c>
      <c r="D681" s="1800"/>
      <c r="E681" s="311">
        <f t="shared" si="151"/>
        <v>0</v>
      </c>
      <c r="F681" s="1389"/>
      <c r="G681" s="1390"/>
      <c r="H681" s="1391"/>
      <c r="I681" s="1389"/>
      <c r="J681" s="1390"/>
      <c r="K681" s="1391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9" t="s">
        <v>2126</v>
      </c>
      <c r="D682" s="1800"/>
      <c r="E682" s="311">
        <f t="shared" si="151"/>
        <v>0</v>
      </c>
      <c r="F682" s="1389"/>
      <c r="G682" s="1390"/>
      <c r="H682" s="1391"/>
      <c r="I682" s="1389"/>
      <c r="J682" s="1390"/>
      <c r="K682" s="1391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96" t="s">
        <v>1992</v>
      </c>
      <c r="D683" s="179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708</v>
      </c>
      <c r="E684" s="282">
        <f>F684+G684+H684</f>
        <v>0</v>
      </c>
      <c r="F684" s="152"/>
      <c r="G684" s="153"/>
      <c r="H684" s="1385"/>
      <c r="I684" s="152"/>
      <c r="J684" s="153"/>
      <c r="K684" s="1385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1993</v>
      </c>
      <c r="E685" s="282">
        <f aca="true" t="shared" si="154" ref="E685:E691">F685+G685+H685</f>
        <v>0</v>
      </c>
      <c r="F685" s="152"/>
      <c r="G685" s="153"/>
      <c r="H685" s="1385"/>
      <c r="I685" s="152"/>
      <c r="J685" s="153"/>
      <c r="K685" s="1385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1994</v>
      </c>
      <c r="E686" s="327">
        <f t="shared" si="154"/>
        <v>0</v>
      </c>
      <c r="F686" s="449"/>
      <c r="G686" s="450"/>
      <c r="H686" s="1392"/>
      <c r="I686" s="449"/>
      <c r="J686" s="450"/>
      <c r="K686" s="1392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1995</v>
      </c>
      <c r="E687" s="352">
        <f t="shared" si="154"/>
        <v>0</v>
      </c>
      <c r="F687" s="637"/>
      <c r="G687" s="638"/>
      <c r="H687" s="1393"/>
      <c r="I687" s="637"/>
      <c r="J687" s="638"/>
      <c r="K687" s="1393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2008</v>
      </c>
      <c r="E688" s="336">
        <f t="shared" si="154"/>
        <v>0</v>
      </c>
      <c r="F688" s="601"/>
      <c r="G688" s="602"/>
      <c r="H688" s="1394"/>
      <c r="I688" s="601"/>
      <c r="J688" s="602"/>
      <c r="K688" s="1394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1618</v>
      </c>
      <c r="E689" s="321">
        <f>F689+G689+H689</f>
        <v>0</v>
      </c>
      <c r="F689" s="454"/>
      <c r="G689" s="455"/>
      <c r="H689" s="1395"/>
      <c r="I689" s="454"/>
      <c r="J689" s="455"/>
      <c r="K689" s="1395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2009</v>
      </c>
      <c r="E690" s="321">
        <f t="shared" si="154"/>
        <v>0</v>
      </c>
      <c r="F690" s="454"/>
      <c r="G690" s="455"/>
      <c r="H690" s="1395"/>
      <c r="I690" s="454"/>
      <c r="J690" s="455"/>
      <c r="K690" s="1395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216</v>
      </c>
      <c r="E691" s="288">
        <f t="shared" si="154"/>
        <v>0</v>
      </c>
      <c r="F691" s="173"/>
      <c r="G691" s="174"/>
      <c r="H691" s="1388"/>
      <c r="I691" s="173"/>
      <c r="J691" s="174"/>
      <c r="K691" s="1388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217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218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1307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219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220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221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2123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96" t="s">
        <v>222</v>
      </c>
      <c r="D699" s="1793"/>
      <c r="E699" s="311">
        <f t="shared" si="157"/>
        <v>0</v>
      </c>
      <c r="F699" s="1438">
        <v>0</v>
      </c>
      <c r="G699" s="1439">
        <v>0</v>
      </c>
      <c r="H699" s="1440">
        <v>0</v>
      </c>
      <c r="I699" s="1438">
        <v>0</v>
      </c>
      <c r="J699" s="1439">
        <v>0</v>
      </c>
      <c r="K699" s="1440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96" t="s">
        <v>223</v>
      </c>
      <c r="D700" s="1793"/>
      <c r="E700" s="311">
        <f t="shared" si="157"/>
        <v>0</v>
      </c>
      <c r="F700" s="1389"/>
      <c r="G700" s="1390"/>
      <c r="H700" s="1391"/>
      <c r="I700" s="1389"/>
      <c r="J700" s="1390"/>
      <c r="K700" s="1391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96" t="s">
        <v>224</v>
      </c>
      <c r="D701" s="1793"/>
      <c r="E701" s="311">
        <f t="shared" si="157"/>
        <v>0</v>
      </c>
      <c r="F701" s="1439">
        <v>0</v>
      </c>
      <c r="G701" s="1439">
        <v>0</v>
      </c>
      <c r="H701" s="1439">
        <v>0</v>
      </c>
      <c r="I701" s="1439">
        <v>0</v>
      </c>
      <c r="J701" s="1439">
        <v>0</v>
      </c>
      <c r="K701" s="1439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96" t="s">
        <v>225</v>
      </c>
      <c r="D702" s="179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226</v>
      </c>
      <c r="E703" s="282">
        <f aca="true" t="shared" si="161" ref="E703:E708">F703+G703+H703</f>
        <v>0</v>
      </c>
      <c r="F703" s="152"/>
      <c r="G703" s="153"/>
      <c r="H703" s="1385"/>
      <c r="I703" s="152"/>
      <c r="J703" s="153"/>
      <c r="K703" s="1385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227</v>
      </c>
      <c r="E704" s="296">
        <f t="shared" si="161"/>
        <v>0</v>
      </c>
      <c r="F704" s="158"/>
      <c r="G704" s="159"/>
      <c r="H704" s="1387"/>
      <c r="I704" s="158"/>
      <c r="J704" s="159"/>
      <c r="K704" s="1387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228</v>
      </c>
      <c r="E705" s="296">
        <f t="shared" si="161"/>
        <v>0</v>
      </c>
      <c r="F705" s="158"/>
      <c r="G705" s="159"/>
      <c r="H705" s="1387"/>
      <c r="I705" s="158"/>
      <c r="J705" s="159"/>
      <c r="K705" s="1387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229</v>
      </c>
      <c r="E706" s="296">
        <f t="shared" si="161"/>
        <v>0</v>
      </c>
      <c r="F706" s="158"/>
      <c r="G706" s="159"/>
      <c r="H706" s="1387"/>
      <c r="I706" s="158"/>
      <c r="J706" s="159"/>
      <c r="K706" s="1387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230</v>
      </c>
      <c r="E707" s="296">
        <f t="shared" si="161"/>
        <v>0</v>
      </c>
      <c r="F707" s="158"/>
      <c r="G707" s="159"/>
      <c r="H707" s="1387"/>
      <c r="I707" s="158"/>
      <c r="J707" s="159"/>
      <c r="K707" s="1387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231</v>
      </c>
      <c r="E708" s="288">
        <f t="shared" si="161"/>
        <v>0</v>
      </c>
      <c r="F708" s="173"/>
      <c r="G708" s="174"/>
      <c r="H708" s="1388"/>
      <c r="I708" s="173"/>
      <c r="J708" s="174"/>
      <c r="K708" s="1388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96" t="s">
        <v>2127</v>
      </c>
      <c r="D709" s="179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232</v>
      </c>
      <c r="E710" s="282">
        <f aca="true" t="shared" si="164" ref="E710:E715">F710+G710+H710</f>
        <v>0</v>
      </c>
      <c r="F710" s="152"/>
      <c r="G710" s="153"/>
      <c r="H710" s="1385"/>
      <c r="I710" s="152"/>
      <c r="J710" s="153"/>
      <c r="K710" s="1385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233</v>
      </c>
      <c r="E711" s="296">
        <f t="shared" si="164"/>
        <v>0</v>
      </c>
      <c r="F711" s="158"/>
      <c r="G711" s="159"/>
      <c r="H711" s="1387"/>
      <c r="I711" s="158"/>
      <c r="J711" s="159"/>
      <c r="K711" s="1387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234</v>
      </c>
      <c r="E712" s="288">
        <f t="shared" si="164"/>
        <v>0</v>
      </c>
      <c r="F712" s="173"/>
      <c r="G712" s="174"/>
      <c r="H712" s="1388"/>
      <c r="I712" s="173"/>
      <c r="J712" s="174"/>
      <c r="K712" s="1388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96" t="s">
        <v>2124</v>
      </c>
      <c r="D713" s="1793"/>
      <c r="E713" s="311">
        <f t="shared" si="164"/>
        <v>0</v>
      </c>
      <c r="F713" s="1389"/>
      <c r="G713" s="1390"/>
      <c r="H713" s="1391"/>
      <c r="I713" s="1389"/>
      <c r="J713" s="1390"/>
      <c r="K713" s="1391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96" t="s">
        <v>2125</v>
      </c>
      <c r="D714" s="1793"/>
      <c r="E714" s="311">
        <f t="shared" si="164"/>
        <v>0</v>
      </c>
      <c r="F714" s="1389"/>
      <c r="G714" s="1390"/>
      <c r="H714" s="1391"/>
      <c r="I714" s="1389"/>
      <c r="J714" s="1390"/>
      <c r="K714" s="1391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9" t="s">
        <v>235</v>
      </c>
      <c r="D715" s="1800"/>
      <c r="E715" s="311">
        <f t="shared" si="164"/>
        <v>0</v>
      </c>
      <c r="F715" s="1389"/>
      <c r="G715" s="1390"/>
      <c r="H715" s="1391"/>
      <c r="I715" s="1389"/>
      <c r="J715" s="1390"/>
      <c r="K715" s="1391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96" t="s">
        <v>2039</v>
      </c>
      <c r="D716" s="179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2040</v>
      </c>
      <c r="E717" s="282">
        <f>F717+G717+H717</f>
        <v>0</v>
      </c>
      <c r="F717" s="152"/>
      <c r="G717" s="153"/>
      <c r="H717" s="1385"/>
      <c r="I717" s="152"/>
      <c r="J717" s="153"/>
      <c r="K717" s="1385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2041</v>
      </c>
      <c r="E718" s="288">
        <f>F718+G718+H718</f>
        <v>0</v>
      </c>
      <c r="F718" s="173"/>
      <c r="G718" s="174"/>
      <c r="H718" s="1388"/>
      <c r="I718" s="173"/>
      <c r="J718" s="174"/>
      <c r="K718" s="1388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94" t="s">
        <v>236</v>
      </c>
      <c r="D719" s="1795"/>
      <c r="E719" s="311">
        <f>F719+G719+H719</f>
        <v>0</v>
      </c>
      <c r="F719" s="1389"/>
      <c r="G719" s="1390"/>
      <c r="H719" s="1391"/>
      <c r="I719" s="1389"/>
      <c r="J719" s="1390"/>
      <c r="K719" s="1391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94" t="s">
        <v>237</v>
      </c>
      <c r="D720" s="179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238</v>
      </c>
      <c r="E721" s="282">
        <f aca="true" t="shared" si="168" ref="E721:E727">F721+G721+H721</f>
        <v>0</v>
      </c>
      <c r="F721" s="152"/>
      <c r="G721" s="153"/>
      <c r="H721" s="1385"/>
      <c r="I721" s="152"/>
      <c r="J721" s="153"/>
      <c r="K721" s="1385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239</v>
      </c>
      <c r="E722" s="296">
        <f t="shared" si="168"/>
        <v>0</v>
      </c>
      <c r="F722" s="158"/>
      <c r="G722" s="159"/>
      <c r="H722" s="1387"/>
      <c r="I722" s="158"/>
      <c r="J722" s="159"/>
      <c r="K722" s="1387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1635</v>
      </c>
      <c r="E723" s="296">
        <f t="shared" si="168"/>
        <v>0</v>
      </c>
      <c r="F723" s="158"/>
      <c r="G723" s="159"/>
      <c r="H723" s="1387"/>
      <c r="I723" s="158"/>
      <c r="J723" s="159"/>
      <c r="K723" s="1387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1636</v>
      </c>
      <c r="E724" s="296">
        <f t="shared" si="168"/>
        <v>0</v>
      </c>
      <c r="F724" s="158"/>
      <c r="G724" s="159"/>
      <c r="H724" s="1387"/>
      <c r="I724" s="158"/>
      <c r="J724" s="159"/>
      <c r="K724" s="1387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1637</v>
      </c>
      <c r="E725" s="296">
        <f t="shared" si="168"/>
        <v>0</v>
      </c>
      <c r="F725" s="158"/>
      <c r="G725" s="159"/>
      <c r="H725" s="1387"/>
      <c r="I725" s="158"/>
      <c r="J725" s="159"/>
      <c r="K725" s="1387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1638</v>
      </c>
      <c r="E726" s="296">
        <f t="shared" si="168"/>
        <v>0</v>
      </c>
      <c r="F726" s="158"/>
      <c r="G726" s="159"/>
      <c r="H726" s="1387"/>
      <c r="I726" s="158"/>
      <c r="J726" s="159"/>
      <c r="K726" s="1387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1639</v>
      </c>
      <c r="E727" s="288">
        <f t="shared" si="168"/>
        <v>0</v>
      </c>
      <c r="F727" s="173"/>
      <c r="G727" s="174"/>
      <c r="H727" s="1388"/>
      <c r="I727" s="173"/>
      <c r="J727" s="174"/>
      <c r="K727" s="1388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94" t="s">
        <v>1640</v>
      </c>
      <c r="D728" s="179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1196</v>
      </c>
      <c r="E729" s="282">
        <f>F729+G729+H729</f>
        <v>0</v>
      </c>
      <c r="F729" s="152"/>
      <c r="G729" s="153"/>
      <c r="H729" s="1385"/>
      <c r="I729" s="152"/>
      <c r="J729" s="153"/>
      <c r="K729" s="1385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1641</v>
      </c>
      <c r="E730" s="288">
        <f>F730+G730+H730</f>
        <v>0</v>
      </c>
      <c r="F730" s="173"/>
      <c r="G730" s="174"/>
      <c r="H730" s="1388"/>
      <c r="I730" s="173"/>
      <c r="J730" s="174"/>
      <c r="K730" s="1388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94" t="s">
        <v>997</v>
      </c>
      <c r="D731" s="1795"/>
      <c r="E731" s="311">
        <f>F731+G731+H731</f>
        <v>0</v>
      </c>
      <c r="F731" s="1389"/>
      <c r="G731" s="1390"/>
      <c r="H731" s="1391"/>
      <c r="I731" s="1389"/>
      <c r="J731" s="1390"/>
      <c r="K731" s="1391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96" t="s">
        <v>998</v>
      </c>
      <c r="D732" s="179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999</v>
      </c>
      <c r="E733" s="282">
        <f>F733+G733+H733</f>
        <v>0</v>
      </c>
      <c r="F733" s="152"/>
      <c r="G733" s="153"/>
      <c r="H733" s="1385"/>
      <c r="I733" s="152"/>
      <c r="J733" s="153"/>
      <c r="K733" s="1385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1000</v>
      </c>
      <c r="E734" s="296">
        <f>F734+G734+H734</f>
        <v>0</v>
      </c>
      <c r="F734" s="158"/>
      <c r="G734" s="159"/>
      <c r="H734" s="1387"/>
      <c r="I734" s="158"/>
      <c r="J734" s="159"/>
      <c r="K734" s="1387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1001</v>
      </c>
      <c r="E735" s="296">
        <f>F735+G735+H735</f>
        <v>0</v>
      </c>
      <c r="F735" s="158"/>
      <c r="G735" s="159"/>
      <c r="H735" s="1387"/>
      <c r="I735" s="158"/>
      <c r="J735" s="159"/>
      <c r="K735" s="1387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1002</v>
      </c>
      <c r="E736" s="288">
        <f>F736+G736+H736</f>
        <v>0</v>
      </c>
      <c r="F736" s="173"/>
      <c r="G736" s="174"/>
      <c r="H736" s="1388"/>
      <c r="I736" s="173"/>
      <c r="J736" s="174"/>
      <c r="K736" s="1388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97" t="s">
        <v>185</v>
      </c>
      <c r="D737" s="179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1003</v>
      </c>
      <c r="E738" s="282">
        <f>F738+G738+H738</f>
        <v>0</v>
      </c>
      <c r="F738" s="1439">
        <v>0</v>
      </c>
      <c r="G738" s="1439">
        <v>0</v>
      </c>
      <c r="H738" s="1439">
        <v>0</v>
      </c>
      <c r="I738" s="1439">
        <v>0</v>
      </c>
      <c r="J738" s="1439">
        <v>0</v>
      </c>
      <c r="K738" s="1439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1004</v>
      </c>
      <c r="E739" s="315">
        <f>F739+G739+H739</f>
        <v>0</v>
      </c>
      <c r="F739" s="1439">
        <v>0</v>
      </c>
      <c r="G739" s="1439">
        <v>0</v>
      </c>
      <c r="H739" s="1439">
        <v>0</v>
      </c>
      <c r="I739" s="1439">
        <v>0</v>
      </c>
      <c r="J739" s="1439">
        <v>0</v>
      </c>
      <c r="K739" s="1439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1005</v>
      </c>
      <c r="E740" s="378">
        <f>F740+G740+H740</f>
        <v>0</v>
      </c>
      <c r="F740" s="1439">
        <v>0</v>
      </c>
      <c r="G740" s="1439">
        <v>0</v>
      </c>
      <c r="H740" s="1439">
        <v>0</v>
      </c>
      <c r="I740" s="1439">
        <v>0</v>
      </c>
      <c r="J740" s="1439">
        <v>0</v>
      </c>
      <c r="K740" s="1439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92" t="s">
        <v>1006</v>
      </c>
      <c r="D741" s="1793"/>
      <c r="E741" s="1405"/>
      <c r="F741" s="1405"/>
      <c r="G741" s="1405"/>
      <c r="H741" s="1405"/>
      <c r="I741" s="1405"/>
      <c r="J741" s="1405"/>
      <c r="K741" s="1405"/>
      <c r="L741" s="1406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92" t="s">
        <v>1006</v>
      </c>
      <c r="D742" s="1793"/>
      <c r="E742" s="311">
        <f>F742+G742+H742</f>
        <v>3211</v>
      </c>
      <c r="F742" s="1396">
        <v>3211</v>
      </c>
      <c r="G742" s="1397"/>
      <c r="H742" s="1398"/>
      <c r="I742" s="1428">
        <v>0</v>
      </c>
      <c r="J742" s="1429">
        <v>0</v>
      </c>
      <c r="K742" s="1430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400"/>
      <c r="C743" s="1401"/>
      <c r="D743" s="1402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3"/>
      <c r="C744" s="111"/>
      <c r="D744" s="1404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3"/>
      <c r="C745" s="111"/>
      <c r="D745" s="1404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31"/>
      <c r="C746" s="393" t="s">
        <v>19</v>
      </c>
      <c r="D746" s="1399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304718</v>
      </c>
      <c r="F746" s="396">
        <f t="shared" si="173"/>
        <v>304718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222038</v>
      </c>
      <c r="J746" s="397">
        <f t="shared" si="173"/>
        <v>0</v>
      </c>
      <c r="K746" s="398">
        <f t="shared" si="173"/>
        <v>0</v>
      </c>
      <c r="L746" s="395">
        <f t="shared" si="173"/>
        <v>222038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1930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4"/>
      <c r="C748" s="1334"/>
      <c r="D748" s="1335"/>
      <c r="E748" s="1334"/>
      <c r="F748" s="1334"/>
      <c r="G748" s="1334"/>
      <c r="H748" s="1334"/>
      <c r="I748" s="1334"/>
      <c r="J748" s="1334"/>
      <c r="K748" s="1334"/>
      <c r="L748" s="1336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32"/>
      <c r="D751" s="1333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21" t="str">
        <f>$B$7</f>
        <v>ОТЧЕТНИ ДАННИ ПО ЕБК ЗА ИЗПЪЛНЕНИЕТО НА БЮДЖЕТА</v>
      </c>
      <c r="C752" s="1822"/>
      <c r="D752" s="182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1420</v>
      </c>
      <c r="F753" s="406" t="s">
        <v>1555</v>
      </c>
      <c r="G753" s="238"/>
      <c r="H753" s="1329" t="s">
        <v>1719</v>
      </c>
      <c r="I753" s="1330"/>
      <c r="J753" s="1331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9" t="str">
        <f>$B$9</f>
        <v>ОСНОВНО УЧИЛИЩЕ "ПЕТЪР ПАРЧЕВИЧ"</v>
      </c>
      <c r="C754" s="1810"/>
      <c r="D754" s="1811"/>
      <c r="E754" s="115">
        <f>$E$9</f>
        <v>43101</v>
      </c>
      <c r="F754" s="227">
        <f>$F$9</f>
        <v>43404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12" t="e">
        <f>$B$12</f>
        <v>#N/A</v>
      </c>
      <c r="C757" s="1813"/>
      <c r="D757" s="1814"/>
      <c r="E757" s="410" t="s">
        <v>151</v>
      </c>
      <c r="F757" s="1327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8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152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4" t="s">
        <v>1421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1301</v>
      </c>
      <c r="E761" s="1815" t="s">
        <v>1235</v>
      </c>
      <c r="F761" s="1816"/>
      <c r="G761" s="1816"/>
      <c r="H761" s="1817"/>
      <c r="I761" s="1818" t="s">
        <v>1236</v>
      </c>
      <c r="J761" s="1819"/>
      <c r="K761" s="1819"/>
      <c r="L761" s="1820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1836</v>
      </c>
      <c r="C762" s="252" t="s">
        <v>1422</v>
      </c>
      <c r="D762" s="253" t="s">
        <v>1325</v>
      </c>
      <c r="E762" s="1370" t="str">
        <f>$E$20</f>
        <v>Уточнен план                Общо</v>
      </c>
      <c r="F762" s="1374" t="str">
        <f>$F$20</f>
        <v>държавни дейности</v>
      </c>
      <c r="G762" s="1375" t="str">
        <f>$G$20</f>
        <v>местни дейности</v>
      </c>
      <c r="H762" s="1376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92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1786</v>
      </c>
      <c r="E763" s="1422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8"/>
      <c r="C764" s="1558" t="e">
        <f>VLOOKUP(D764,OP_LIST2,2,FALSE)</f>
        <v>#N/A</v>
      </c>
      <c r="D764" s="1425"/>
      <c r="E764" s="389"/>
      <c r="F764" s="1408"/>
      <c r="G764" s="1409"/>
      <c r="H764" s="1410"/>
      <c r="I764" s="1408"/>
      <c r="J764" s="1409"/>
      <c r="K764" s="1410"/>
      <c r="L764" s="1407"/>
      <c r="M764" s="7">
        <f>(IF($E884&lt;&gt;0,$M$2,IF($L884&lt;&gt;0,$M$2,"")))</f>
        <v>1</v>
      </c>
    </row>
    <row r="765" spans="1:13" ht="15.75">
      <c r="A765" s="23"/>
      <c r="B765" s="1421"/>
      <c r="C765" s="1426">
        <f>VLOOKUP(D766,EBK_DEIN2,2,FALSE)</f>
        <v>5532</v>
      </c>
      <c r="D765" s="1425" t="s">
        <v>58</v>
      </c>
      <c r="E765" s="389"/>
      <c r="F765" s="1411"/>
      <c r="G765" s="1412"/>
      <c r="H765" s="1413"/>
      <c r="I765" s="1411"/>
      <c r="J765" s="1412"/>
      <c r="K765" s="1413"/>
      <c r="L765" s="1407"/>
      <c r="M765" s="7">
        <f>(IF($E884&lt;&gt;0,$M$2,IF($L884&lt;&gt;0,$M$2,"")))</f>
        <v>1</v>
      </c>
    </row>
    <row r="766" spans="1:13" ht="15.75">
      <c r="A766" s="23"/>
      <c r="B766" s="1417"/>
      <c r="C766" s="1547">
        <f>+C765</f>
        <v>5532</v>
      </c>
      <c r="D766" s="1419" t="s">
        <v>693</v>
      </c>
      <c r="E766" s="389"/>
      <c r="F766" s="1411"/>
      <c r="G766" s="1412"/>
      <c r="H766" s="1413"/>
      <c r="I766" s="1411"/>
      <c r="J766" s="1412"/>
      <c r="K766" s="1413"/>
      <c r="L766" s="1407"/>
      <c r="M766" s="7">
        <f>(IF($E884&lt;&gt;0,$M$2,IF($L884&lt;&gt;0,$M$2,"")))</f>
        <v>1</v>
      </c>
    </row>
    <row r="767" spans="1:13" ht="15">
      <c r="A767" s="23"/>
      <c r="B767" s="1423"/>
      <c r="C767" s="1420"/>
      <c r="D767" s="1424" t="s">
        <v>1326</v>
      </c>
      <c r="E767" s="389"/>
      <c r="F767" s="1414"/>
      <c r="G767" s="1415"/>
      <c r="H767" s="1416"/>
      <c r="I767" s="1414"/>
      <c r="J767" s="1415"/>
      <c r="K767" s="1416"/>
      <c r="L767" s="1407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03" t="s">
        <v>1787</v>
      </c>
      <c r="D768" s="1804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1788</v>
      </c>
      <c r="E769" s="282">
        <f>F769+G769+H769</f>
        <v>0</v>
      </c>
      <c r="F769" s="152"/>
      <c r="G769" s="153"/>
      <c r="H769" s="1385"/>
      <c r="I769" s="152"/>
      <c r="J769" s="153"/>
      <c r="K769" s="1385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1789</v>
      </c>
      <c r="E770" s="288">
        <f>F770+G770+H770</f>
        <v>0</v>
      </c>
      <c r="F770" s="173"/>
      <c r="G770" s="174"/>
      <c r="H770" s="1388"/>
      <c r="I770" s="173"/>
      <c r="J770" s="174"/>
      <c r="K770" s="1388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01" t="s">
        <v>1793</v>
      </c>
      <c r="D771" s="1802"/>
      <c r="E771" s="274">
        <f aca="true" t="shared" si="176" ref="E771:L771">SUM(E772:E776)</f>
        <v>9516</v>
      </c>
      <c r="F771" s="275">
        <f t="shared" si="176"/>
        <v>9516</v>
      </c>
      <c r="G771" s="276">
        <f t="shared" si="176"/>
        <v>0</v>
      </c>
      <c r="H771" s="277">
        <f>SUM(H772:H776)</f>
        <v>0</v>
      </c>
      <c r="I771" s="275">
        <f t="shared" si="176"/>
        <v>9592</v>
      </c>
      <c r="J771" s="276">
        <f t="shared" si="176"/>
        <v>0</v>
      </c>
      <c r="K771" s="277">
        <f t="shared" si="176"/>
        <v>0</v>
      </c>
      <c r="L771" s="274">
        <f t="shared" si="176"/>
        <v>9592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1794</v>
      </c>
      <c r="E772" s="282">
        <f>F772+G772+H772</f>
        <v>9516</v>
      </c>
      <c r="F772" s="152">
        <v>9516</v>
      </c>
      <c r="G772" s="153"/>
      <c r="H772" s="1385"/>
      <c r="I772" s="152">
        <v>9592</v>
      </c>
      <c r="J772" s="153"/>
      <c r="K772" s="1385"/>
      <c r="L772" s="282">
        <f>I772+J772+K772</f>
        <v>9592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1795</v>
      </c>
      <c r="E773" s="296">
        <f>F773+G773+H773</f>
        <v>0</v>
      </c>
      <c r="F773" s="158"/>
      <c r="G773" s="159"/>
      <c r="H773" s="1387"/>
      <c r="I773" s="158"/>
      <c r="J773" s="159"/>
      <c r="K773" s="1387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168</v>
      </c>
      <c r="E774" s="296">
        <f>F774+G774+H774</f>
        <v>0</v>
      </c>
      <c r="F774" s="158"/>
      <c r="G774" s="159"/>
      <c r="H774" s="1387"/>
      <c r="I774" s="158"/>
      <c r="J774" s="159"/>
      <c r="K774" s="1387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169</v>
      </c>
      <c r="E775" s="296">
        <f>F775+G775+H775</f>
        <v>0</v>
      </c>
      <c r="F775" s="158"/>
      <c r="G775" s="159"/>
      <c r="H775" s="1387"/>
      <c r="I775" s="158"/>
      <c r="J775" s="159"/>
      <c r="K775" s="1387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170</v>
      </c>
      <c r="E776" s="288">
        <f>F776+G776+H776</f>
        <v>0</v>
      </c>
      <c r="F776" s="173"/>
      <c r="G776" s="174"/>
      <c r="H776" s="1388"/>
      <c r="I776" s="173"/>
      <c r="J776" s="174"/>
      <c r="K776" s="1388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05" t="s">
        <v>1059</v>
      </c>
      <c r="D777" s="1806"/>
      <c r="E777" s="274">
        <f aca="true" t="shared" si="177" ref="E777:L777">SUM(E778:E784)</f>
        <v>1985</v>
      </c>
      <c r="F777" s="275">
        <f t="shared" si="177"/>
        <v>1985</v>
      </c>
      <c r="G777" s="276">
        <f t="shared" si="177"/>
        <v>0</v>
      </c>
      <c r="H777" s="277">
        <f>SUM(H778:H784)</f>
        <v>0</v>
      </c>
      <c r="I777" s="275">
        <f t="shared" si="177"/>
        <v>1985</v>
      </c>
      <c r="J777" s="276">
        <f t="shared" si="177"/>
        <v>0</v>
      </c>
      <c r="K777" s="277">
        <f t="shared" si="177"/>
        <v>0</v>
      </c>
      <c r="L777" s="274">
        <f t="shared" si="177"/>
        <v>1985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1060</v>
      </c>
      <c r="E778" s="282">
        <f aca="true" t="shared" si="178" ref="E778:E785">F778+G778+H778</f>
        <v>1191</v>
      </c>
      <c r="F778" s="152">
        <v>1191</v>
      </c>
      <c r="G778" s="153"/>
      <c r="H778" s="1385"/>
      <c r="I778" s="152">
        <v>1191</v>
      </c>
      <c r="J778" s="153"/>
      <c r="K778" s="1385"/>
      <c r="L778" s="282">
        <f aca="true" t="shared" si="179" ref="L778:L785">I778+J778+K778</f>
        <v>1191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1967</v>
      </c>
      <c r="E779" s="296">
        <f t="shared" si="178"/>
        <v>0</v>
      </c>
      <c r="F779" s="158"/>
      <c r="G779" s="159"/>
      <c r="H779" s="1387"/>
      <c r="I779" s="158"/>
      <c r="J779" s="159"/>
      <c r="K779" s="1387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1592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1061</v>
      </c>
      <c r="E781" s="296">
        <f t="shared" si="178"/>
        <v>499</v>
      </c>
      <c r="F781" s="158">
        <v>499</v>
      </c>
      <c r="G781" s="159"/>
      <c r="H781" s="1387"/>
      <c r="I781" s="158">
        <v>499</v>
      </c>
      <c r="J781" s="159"/>
      <c r="K781" s="1387"/>
      <c r="L781" s="296">
        <f t="shared" si="179"/>
        <v>499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1062</v>
      </c>
      <c r="E782" s="296">
        <f t="shared" si="178"/>
        <v>295</v>
      </c>
      <c r="F782" s="158">
        <v>295</v>
      </c>
      <c r="G782" s="159"/>
      <c r="H782" s="1387"/>
      <c r="I782" s="158">
        <v>295</v>
      </c>
      <c r="J782" s="159"/>
      <c r="K782" s="1387"/>
      <c r="L782" s="296">
        <f t="shared" si="179"/>
        <v>295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1594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1063</v>
      </c>
      <c r="E784" s="288">
        <f t="shared" si="178"/>
        <v>0</v>
      </c>
      <c r="F784" s="173"/>
      <c r="G784" s="174"/>
      <c r="H784" s="1388"/>
      <c r="I784" s="173"/>
      <c r="J784" s="174"/>
      <c r="K784" s="1388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07" t="s">
        <v>1064</v>
      </c>
      <c r="D785" s="1808"/>
      <c r="E785" s="311">
        <f t="shared" si="178"/>
        <v>0</v>
      </c>
      <c r="F785" s="1389"/>
      <c r="G785" s="1390"/>
      <c r="H785" s="1391"/>
      <c r="I785" s="1389"/>
      <c r="J785" s="1390"/>
      <c r="K785" s="1391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01" t="s">
        <v>1065</v>
      </c>
      <c r="D786" s="1802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1066</v>
      </c>
      <c r="E787" s="282">
        <f aca="true" t="shared" si="181" ref="E787:E803">F787+G787+H787</f>
        <v>0</v>
      </c>
      <c r="F787" s="152"/>
      <c r="G787" s="153"/>
      <c r="H787" s="1385"/>
      <c r="I787" s="152"/>
      <c r="J787" s="153"/>
      <c r="K787" s="1385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1067</v>
      </c>
      <c r="E788" s="296">
        <f t="shared" si="181"/>
        <v>0</v>
      </c>
      <c r="F788" s="158"/>
      <c r="G788" s="159"/>
      <c r="H788" s="1387"/>
      <c r="I788" s="158"/>
      <c r="J788" s="159"/>
      <c r="K788" s="1387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1068</v>
      </c>
      <c r="E789" s="296">
        <f t="shared" si="181"/>
        <v>0</v>
      </c>
      <c r="F789" s="158"/>
      <c r="G789" s="159"/>
      <c r="H789" s="1387"/>
      <c r="I789" s="158"/>
      <c r="J789" s="159"/>
      <c r="K789" s="1387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622</v>
      </c>
      <c r="E790" s="296">
        <f t="shared" si="181"/>
        <v>0</v>
      </c>
      <c r="F790" s="158"/>
      <c r="G790" s="159"/>
      <c r="H790" s="1387"/>
      <c r="I790" s="158"/>
      <c r="J790" s="159"/>
      <c r="K790" s="1387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623</v>
      </c>
      <c r="E791" s="296">
        <f t="shared" si="181"/>
        <v>0</v>
      </c>
      <c r="F791" s="158"/>
      <c r="G791" s="159"/>
      <c r="H791" s="1387"/>
      <c r="I791" s="158"/>
      <c r="J791" s="159"/>
      <c r="K791" s="1387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624</v>
      </c>
      <c r="E792" s="315">
        <f t="shared" si="181"/>
        <v>0</v>
      </c>
      <c r="F792" s="164"/>
      <c r="G792" s="165"/>
      <c r="H792" s="1386"/>
      <c r="I792" s="164"/>
      <c r="J792" s="165"/>
      <c r="K792" s="1386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1093</v>
      </c>
      <c r="E793" s="321">
        <f t="shared" si="181"/>
        <v>0</v>
      </c>
      <c r="F793" s="454"/>
      <c r="G793" s="455"/>
      <c r="H793" s="1395"/>
      <c r="I793" s="454"/>
      <c r="J793" s="455"/>
      <c r="K793" s="1395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1094</v>
      </c>
      <c r="E794" s="327">
        <f t="shared" si="181"/>
        <v>0</v>
      </c>
      <c r="F794" s="449"/>
      <c r="G794" s="450"/>
      <c r="H794" s="1392"/>
      <c r="I794" s="449"/>
      <c r="J794" s="450"/>
      <c r="K794" s="1392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1095</v>
      </c>
      <c r="E795" s="321">
        <f t="shared" si="181"/>
        <v>0</v>
      </c>
      <c r="F795" s="454"/>
      <c r="G795" s="455"/>
      <c r="H795" s="1395"/>
      <c r="I795" s="454"/>
      <c r="J795" s="455"/>
      <c r="K795" s="1395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1096</v>
      </c>
      <c r="E796" s="296">
        <f t="shared" si="181"/>
        <v>0</v>
      </c>
      <c r="F796" s="158"/>
      <c r="G796" s="159"/>
      <c r="H796" s="1387"/>
      <c r="I796" s="158"/>
      <c r="J796" s="159"/>
      <c r="K796" s="1387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1595</v>
      </c>
      <c r="E797" s="327">
        <f t="shared" si="181"/>
        <v>0</v>
      </c>
      <c r="F797" s="449"/>
      <c r="G797" s="450"/>
      <c r="H797" s="1392"/>
      <c r="I797" s="449"/>
      <c r="J797" s="450"/>
      <c r="K797" s="1392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1097</v>
      </c>
      <c r="E798" s="321">
        <f t="shared" si="181"/>
        <v>0</v>
      </c>
      <c r="F798" s="454"/>
      <c r="G798" s="455"/>
      <c r="H798" s="1395"/>
      <c r="I798" s="454"/>
      <c r="J798" s="455"/>
      <c r="K798" s="1395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1504</v>
      </c>
      <c r="E799" s="327">
        <f t="shared" si="181"/>
        <v>0</v>
      </c>
      <c r="F799" s="449"/>
      <c r="G799" s="450"/>
      <c r="H799" s="1392"/>
      <c r="I799" s="449"/>
      <c r="J799" s="450"/>
      <c r="K799" s="1392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1098</v>
      </c>
      <c r="E800" s="336">
        <f t="shared" si="181"/>
        <v>0</v>
      </c>
      <c r="F800" s="601"/>
      <c r="G800" s="602"/>
      <c r="H800" s="1394"/>
      <c r="I800" s="601"/>
      <c r="J800" s="602"/>
      <c r="K800" s="1394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1968</v>
      </c>
      <c r="E801" s="321">
        <f t="shared" si="181"/>
        <v>0</v>
      </c>
      <c r="F801" s="454"/>
      <c r="G801" s="455"/>
      <c r="H801" s="1395"/>
      <c r="I801" s="454"/>
      <c r="J801" s="455"/>
      <c r="K801" s="1395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1194</v>
      </c>
      <c r="E802" s="296">
        <f t="shared" si="181"/>
        <v>0</v>
      </c>
      <c r="F802" s="158"/>
      <c r="G802" s="159"/>
      <c r="H802" s="1387"/>
      <c r="I802" s="158"/>
      <c r="J802" s="159"/>
      <c r="K802" s="1387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1099</v>
      </c>
      <c r="E803" s="288">
        <f t="shared" si="181"/>
        <v>0</v>
      </c>
      <c r="F803" s="173"/>
      <c r="G803" s="174"/>
      <c r="H803" s="1388"/>
      <c r="I803" s="173"/>
      <c r="J803" s="174"/>
      <c r="K803" s="1388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96" t="s">
        <v>2038</v>
      </c>
      <c r="D804" s="1793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1969</v>
      </c>
      <c r="E805" s="282">
        <f>F805+G805+H805</f>
        <v>0</v>
      </c>
      <c r="F805" s="152"/>
      <c r="G805" s="153"/>
      <c r="H805" s="1385"/>
      <c r="I805" s="152"/>
      <c r="J805" s="153"/>
      <c r="K805" s="1385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183</v>
      </c>
      <c r="E806" s="296">
        <f>F806+G806+H806</f>
        <v>0</v>
      </c>
      <c r="F806" s="158"/>
      <c r="G806" s="159"/>
      <c r="H806" s="1387"/>
      <c r="I806" s="158"/>
      <c r="J806" s="159"/>
      <c r="K806" s="1387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184</v>
      </c>
      <c r="E807" s="288">
        <f>F807+G807+H807</f>
        <v>0</v>
      </c>
      <c r="F807" s="173"/>
      <c r="G807" s="174"/>
      <c r="H807" s="1388"/>
      <c r="I807" s="173"/>
      <c r="J807" s="174"/>
      <c r="K807" s="1388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96" t="s">
        <v>0</v>
      </c>
      <c r="D808" s="1793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1100</v>
      </c>
      <c r="E809" s="282">
        <f>F809+G809+H809</f>
        <v>0</v>
      </c>
      <c r="F809" s="152"/>
      <c r="G809" s="153"/>
      <c r="H809" s="1385"/>
      <c r="I809" s="152"/>
      <c r="J809" s="153"/>
      <c r="K809" s="1385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1101</v>
      </c>
      <c r="E810" s="296">
        <f>F810+G810+H810</f>
        <v>0</v>
      </c>
      <c r="F810" s="158"/>
      <c r="G810" s="159"/>
      <c r="H810" s="1387"/>
      <c r="I810" s="158"/>
      <c r="J810" s="159"/>
      <c r="K810" s="1387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1102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1103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1104</v>
      </c>
      <c r="E813" s="288">
        <f>F813+G813+H813</f>
        <v>0</v>
      </c>
      <c r="F813" s="173"/>
      <c r="G813" s="174"/>
      <c r="H813" s="1388"/>
      <c r="I813" s="173"/>
      <c r="J813" s="174"/>
      <c r="K813" s="1388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96" t="s">
        <v>1105</v>
      </c>
      <c r="D814" s="1793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1195</v>
      </c>
      <c r="E815" s="282">
        <f aca="true" t="shared" si="186" ref="E815:E820">F815+G815+H815</f>
        <v>0</v>
      </c>
      <c r="F815" s="152"/>
      <c r="G815" s="153"/>
      <c r="H815" s="1385"/>
      <c r="I815" s="152"/>
      <c r="J815" s="153"/>
      <c r="K815" s="1385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1106</v>
      </c>
      <c r="E816" s="288">
        <f t="shared" si="186"/>
        <v>0</v>
      </c>
      <c r="F816" s="173"/>
      <c r="G816" s="174"/>
      <c r="H816" s="1388"/>
      <c r="I816" s="173"/>
      <c r="J816" s="174"/>
      <c r="K816" s="1388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96" t="s">
        <v>1107</v>
      </c>
      <c r="D817" s="1793"/>
      <c r="E817" s="311">
        <f t="shared" si="186"/>
        <v>0</v>
      </c>
      <c r="F817" s="1389"/>
      <c r="G817" s="1390"/>
      <c r="H817" s="1391"/>
      <c r="I817" s="1389"/>
      <c r="J817" s="1390"/>
      <c r="K817" s="1391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9" t="s">
        <v>1108</v>
      </c>
      <c r="D818" s="1800"/>
      <c r="E818" s="311">
        <f t="shared" si="186"/>
        <v>0</v>
      </c>
      <c r="F818" s="1389"/>
      <c r="G818" s="1390"/>
      <c r="H818" s="1391"/>
      <c r="I818" s="1389"/>
      <c r="J818" s="1390"/>
      <c r="K818" s="1391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9" t="s">
        <v>1991</v>
      </c>
      <c r="D819" s="1800"/>
      <c r="E819" s="311">
        <f t="shared" si="186"/>
        <v>0</v>
      </c>
      <c r="F819" s="1389"/>
      <c r="G819" s="1390"/>
      <c r="H819" s="1391"/>
      <c r="I819" s="1389"/>
      <c r="J819" s="1390"/>
      <c r="K819" s="1391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9" t="s">
        <v>2126</v>
      </c>
      <c r="D820" s="1800"/>
      <c r="E820" s="311">
        <f t="shared" si="186"/>
        <v>0</v>
      </c>
      <c r="F820" s="1389"/>
      <c r="G820" s="1390"/>
      <c r="H820" s="1391"/>
      <c r="I820" s="1389"/>
      <c r="J820" s="1390"/>
      <c r="K820" s="1391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96" t="s">
        <v>1992</v>
      </c>
      <c r="D821" s="1793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708</v>
      </c>
      <c r="E822" s="282">
        <f>F822+G822+H822</f>
        <v>0</v>
      </c>
      <c r="F822" s="152"/>
      <c r="G822" s="153"/>
      <c r="H822" s="1385"/>
      <c r="I822" s="152"/>
      <c r="J822" s="153"/>
      <c r="K822" s="1385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1993</v>
      </c>
      <c r="E823" s="282">
        <f aca="true" t="shared" si="189" ref="E823:E829">F823+G823+H823</f>
        <v>0</v>
      </c>
      <c r="F823" s="152"/>
      <c r="G823" s="153"/>
      <c r="H823" s="1385"/>
      <c r="I823" s="152"/>
      <c r="J823" s="153"/>
      <c r="K823" s="1385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1994</v>
      </c>
      <c r="E824" s="327">
        <f t="shared" si="189"/>
        <v>0</v>
      </c>
      <c r="F824" s="449"/>
      <c r="G824" s="450"/>
      <c r="H824" s="1392"/>
      <c r="I824" s="449"/>
      <c r="J824" s="450"/>
      <c r="K824" s="1392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1995</v>
      </c>
      <c r="E825" s="352">
        <f t="shared" si="189"/>
        <v>0</v>
      </c>
      <c r="F825" s="637"/>
      <c r="G825" s="638"/>
      <c r="H825" s="1393"/>
      <c r="I825" s="637"/>
      <c r="J825" s="638"/>
      <c r="K825" s="1393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2008</v>
      </c>
      <c r="E826" s="336">
        <f t="shared" si="189"/>
        <v>0</v>
      </c>
      <c r="F826" s="601"/>
      <c r="G826" s="602"/>
      <c r="H826" s="1394"/>
      <c r="I826" s="601"/>
      <c r="J826" s="602"/>
      <c r="K826" s="1394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1618</v>
      </c>
      <c r="E827" s="321">
        <f>F827+G827+H827</f>
        <v>0</v>
      </c>
      <c r="F827" s="454"/>
      <c r="G827" s="455"/>
      <c r="H827" s="1395"/>
      <c r="I827" s="454"/>
      <c r="J827" s="455"/>
      <c r="K827" s="1395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2009</v>
      </c>
      <c r="E828" s="321">
        <f t="shared" si="189"/>
        <v>0</v>
      </c>
      <c r="F828" s="454"/>
      <c r="G828" s="455"/>
      <c r="H828" s="1395"/>
      <c r="I828" s="454"/>
      <c r="J828" s="455"/>
      <c r="K828" s="1395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216</v>
      </c>
      <c r="E829" s="288">
        <f t="shared" si="189"/>
        <v>0</v>
      </c>
      <c r="F829" s="173"/>
      <c r="G829" s="174"/>
      <c r="H829" s="1388"/>
      <c r="I829" s="173"/>
      <c r="J829" s="174"/>
      <c r="K829" s="1388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217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218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1307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219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220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221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2123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96" t="s">
        <v>222</v>
      </c>
      <c r="D837" s="1793"/>
      <c r="E837" s="311">
        <f t="shared" si="192"/>
        <v>0</v>
      </c>
      <c r="F837" s="1438">
        <v>0</v>
      </c>
      <c r="G837" s="1439">
        <v>0</v>
      </c>
      <c r="H837" s="1440">
        <v>0</v>
      </c>
      <c r="I837" s="1438">
        <v>0</v>
      </c>
      <c r="J837" s="1439">
        <v>0</v>
      </c>
      <c r="K837" s="1440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96" t="s">
        <v>223</v>
      </c>
      <c r="D838" s="1793"/>
      <c r="E838" s="311">
        <f t="shared" si="192"/>
        <v>0</v>
      </c>
      <c r="F838" s="1389"/>
      <c r="G838" s="1390"/>
      <c r="H838" s="1391"/>
      <c r="I838" s="1389"/>
      <c r="J838" s="1390"/>
      <c r="K838" s="1391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96" t="s">
        <v>224</v>
      </c>
      <c r="D839" s="1793"/>
      <c r="E839" s="311">
        <f t="shared" si="192"/>
        <v>0</v>
      </c>
      <c r="F839" s="1439">
        <v>0</v>
      </c>
      <c r="G839" s="1439">
        <v>0</v>
      </c>
      <c r="H839" s="1439">
        <v>0</v>
      </c>
      <c r="I839" s="1439">
        <v>0</v>
      </c>
      <c r="J839" s="1439">
        <v>0</v>
      </c>
      <c r="K839" s="1439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96" t="s">
        <v>225</v>
      </c>
      <c r="D840" s="1793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226</v>
      </c>
      <c r="E841" s="282">
        <f aca="true" t="shared" si="196" ref="E841:E846">F841+G841+H841</f>
        <v>0</v>
      </c>
      <c r="F841" s="152"/>
      <c r="G841" s="153"/>
      <c r="H841" s="1385"/>
      <c r="I841" s="152"/>
      <c r="J841" s="153"/>
      <c r="K841" s="1385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227</v>
      </c>
      <c r="E842" s="296">
        <f t="shared" si="196"/>
        <v>0</v>
      </c>
      <c r="F842" s="158"/>
      <c r="G842" s="159"/>
      <c r="H842" s="1387"/>
      <c r="I842" s="158"/>
      <c r="J842" s="159"/>
      <c r="K842" s="1387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228</v>
      </c>
      <c r="E843" s="296">
        <f t="shared" si="196"/>
        <v>0</v>
      </c>
      <c r="F843" s="158"/>
      <c r="G843" s="159"/>
      <c r="H843" s="1387"/>
      <c r="I843" s="158"/>
      <c r="J843" s="159"/>
      <c r="K843" s="1387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229</v>
      </c>
      <c r="E844" s="296">
        <f t="shared" si="196"/>
        <v>0</v>
      </c>
      <c r="F844" s="158"/>
      <c r="G844" s="159"/>
      <c r="H844" s="1387"/>
      <c r="I844" s="158"/>
      <c r="J844" s="159"/>
      <c r="K844" s="1387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230</v>
      </c>
      <c r="E845" s="296">
        <f t="shared" si="196"/>
        <v>0</v>
      </c>
      <c r="F845" s="158"/>
      <c r="G845" s="159"/>
      <c r="H845" s="1387"/>
      <c r="I845" s="158"/>
      <c r="J845" s="159"/>
      <c r="K845" s="1387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231</v>
      </c>
      <c r="E846" s="288">
        <f t="shared" si="196"/>
        <v>0</v>
      </c>
      <c r="F846" s="173"/>
      <c r="G846" s="174"/>
      <c r="H846" s="1388"/>
      <c r="I846" s="173"/>
      <c r="J846" s="174"/>
      <c r="K846" s="1388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96" t="s">
        <v>2127</v>
      </c>
      <c r="D847" s="1793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232</v>
      </c>
      <c r="E848" s="282">
        <f aca="true" t="shared" si="199" ref="E848:E853">F848+G848+H848</f>
        <v>0</v>
      </c>
      <c r="F848" s="152"/>
      <c r="G848" s="153"/>
      <c r="H848" s="1385"/>
      <c r="I848" s="152"/>
      <c r="J848" s="153"/>
      <c r="K848" s="1385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233</v>
      </c>
      <c r="E849" s="296">
        <f t="shared" si="199"/>
        <v>0</v>
      </c>
      <c r="F849" s="158"/>
      <c r="G849" s="159"/>
      <c r="H849" s="1387"/>
      <c r="I849" s="158"/>
      <c r="J849" s="159"/>
      <c r="K849" s="1387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234</v>
      </c>
      <c r="E850" s="288">
        <f t="shared" si="199"/>
        <v>0</v>
      </c>
      <c r="F850" s="173"/>
      <c r="G850" s="174"/>
      <c r="H850" s="1388"/>
      <c r="I850" s="173"/>
      <c r="J850" s="174"/>
      <c r="K850" s="1388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96" t="s">
        <v>2124</v>
      </c>
      <c r="D851" s="1793"/>
      <c r="E851" s="311">
        <f t="shared" si="199"/>
        <v>0</v>
      </c>
      <c r="F851" s="1389"/>
      <c r="G851" s="1390"/>
      <c r="H851" s="1391"/>
      <c r="I851" s="1389"/>
      <c r="J851" s="1390"/>
      <c r="K851" s="1391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96" t="s">
        <v>2125</v>
      </c>
      <c r="D852" s="1793"/>
      <c r="E852" s="311">
        <f t="shared" si="199"/>
        <v>0</v>
      </c>
      <c r="F852" s="1389"/>
      <c r="G852" s="1390"/>
      <c r="H852" s="1391"/>
      <c r="I852" s="1389"/>
      <c r="J852" s="1390"/>
      <c r="K852" s="1391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9" t="s">
        <v>235</v>
      </c>
      <c r="D853" s="1800"/>
      <c r="E853" s="311">
        <f t="shared" si="199"/>
        <v>0</v>
      </c>
      <c r="F853" s="1389"/>
      <c r="G853" s="1390"/>
      <c r="H853" s="1391"/>
      <c r="I853" s="1389"/>
      <c r="J853" s="1390"/>
      <c r="K853" s="1391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96" t="s">
        <v>2039</v>
      </c>
      <c r="D854" s="1793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2040</v>
      </c>
      <c r="E855" s="282">
        <f>F855+G855+H855</f>
        <v>0</v>
      </c>
      <c r="F855" s="152"/>
      <c r="G855" s="153"/>
      <c r="H855" s="1385"/>
      <c r="I855" s="152"/>
      <c r="J855" s="153"/>
      <c r="K855" s="1385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2041</v>
      </c>
      <c r="E856" s="288">
        <f>F856+G856+H856</f>
        <v>0</v>
      </c>
      <c r="F856" s="173"/>
      <c r="G856" s="174"/>
      <c r="H856" s="1388"/>
      <c r="I856" s="173"/>
      <c r="J856" s="174"/>
      <c r="K856" s="1388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94" t="s">
        <v>236</v>
      </c>
      <c r="D857" s="1795"/>
      <c r="E857" s="311">
        <f>F857+G857+H857</f>
        <v>0</v>
      </c>
      <c r="F857" s="1389"/>
      <c r="G857" s="1390"/>
      <c r="H857" s="1391"/>
      <c r="I857" s="1389"/>
      <c r="J857" s="1390"/>
      <c r="K857" s="1391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94" t="s">
        <v>237</v>
      </c>
      <c r="D858" s="179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238</v>
      </c>
      <c r="E859" s="282">
        <f aca="true" t="shared" si="203" ref="E859:E865">F859+G859+H859</f>
        <v>0</v>
      </c>
      <c r="F859" s="152"/>
      <c r="G859" s="153"/>
      <c r="H859" s="1385"/>
      <c r="I859" s="152"/>
      <c r="J859" s="153"/>
      <c r="K859" s="1385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239</v>
      </c>
      <c r="E860" s="296">
        <f t="shared" si="203"/>
        <v>0</v>
      </c>
      <c r="F860" s="158"/>
      <c r="G860" s="159"/>
      <c r="H860" s="1387"/>
      <c r="I860" s="158"/>
      <c r="J860" s="159"/>
      <c r="K860" s="1387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1635</v>
      </c>
      <c r="E861" s="296">
        <f t="shared" si="203"/>
        <v>0</v>
      </c>
      <c r="F861" s="158"/>
      <c r="G861" s="159"/>
      <c r="H861" s="1387"/>
      <c r="I861" s="158"/>
      <c r="J861" s="159"/>
      <c r="K861" s="1387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1636</v>
      </c>
      <c r="E862" s="296">
        <f t="shared" si="203"/>
        <v>0</v>
      </c>
      <c r="F862" s="158"/>
      <c r="G862" s="159"/>
      <c r="H862" s="1387"/>
      <c r="I862" s="158"/>
      <c r="J862" s="159"/>
      <c r="K862" s="1387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1637</v>
      </c>
      <c r="E863" s="296">
        <f t="shared" si="203"/>
        <v>0</v>
      </c>
      <c r="F863" s="158"/>
      <c r="G863" s="159"/>
      <c r="H863" s="1387"/>
      <c r="I863" s="158"/>
      <c r="J863" s="159"/>
      <c r="K863" s="1387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1638</v>
      </c>
      <c r="E864" s="296">
        <f t="shared" si="203"/>
        <v>0</v>
      </c>
      <c r="F864" s="158"/>
      <c r="G864" s="159"/>
      <c r="H864" s="1387"/>
      <c r="I864" s="158"/>
      <c r="J864" s="159"/>
      <c r="K864" s="1387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1639</v>
      </c>
      <c r="E865" s="288">
        <f t="shared" si="203"/>
        <v>0</v>
      </c>
      <c r="F865" s="173"/>
      <c r="G865" s="174"/>
      <c r="H865" s="1388"/>
      <c r="I865" s="173"/>
      <c r="J865" s="174"/>
      <c r="K865" s="1388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94" t="s">
        <v>1640</v>
      </c>
      <c r="D866" s="179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1196</v>
      </c>
      <c r="E867" s="282">
        <f>F867+G867+H867</f>
        <v>0</v>
      </c>
      <c r="F867" s="152"/>
      <c r="G867" s="153"/>
      <c r="H867" s="1385"/>
      <c r="I867" s="152"/>
      <c r="J867" s="153"/>
      <c r="K867" s="1385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1641</v>
      </c>
      <c r="E868" s="288">
        <f>F868+G868+H868</f>
        <v>0</v>
      </c>
      <c r="F868" s="173"/>
      <c r="G868" s="174"/>
      <c r="H868" s="1388"/>
      <c r="I868" s="173"/>
      <c r="J868" s="174"/>
      <c r="K868" s="1388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94" t="s">
        <v>997</v>
      </c>
      <c r="D869" s="1795"/>
      <c r="E869" s="311">
        <f>F869+G869+H869</f>
        <v>0</v>
      </c>
      <c r="F869" s="1389"/>
      <c r="G869" s="1390"/>
      <c r="H869" s="1391"/>
      <c r="I869" s="1389"/>
      <c r="J869" s="1390"/>
      <c r="K869" s="1391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96" t="s">
        <v>998</v>
      </c>
      <c r="D870" s="1793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999</v>
      </c>
      <c r="E871" s="282">
        <f>F871+G871+H871</f>
        <v>0</v>
      </c>
      <c r="F871" s="152"/>
      <c r="G871" s="153"/>
      <c r="H871" s="1385"/>
      <c r="I871" s="152"/>
      <c r="J871" s="153"/>
      <c r="K871" s="1385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1000</v>
      </c>
      <c r="E872" s="296">
        <f>F872+G872+H872</f>
        <v>0</v>
      </c>
      <c r="F872" s="158"/>
      <c r="G872" s="159"/>
      <c r="H872" s="1387"/>
      <c r="I872" s="158"/>
      <c r="J872" s="159"/>
      <c r="K872" s="1387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1001</v>
      </c>
      <c r="E873" s="296">
        <f>F873+G873+H873</f>
        <v>0</v>
      </c>
      <c r="F873" s="158"/>
      <c r="G873" s="159"/>
      <c r="H873" s="1387"/>
      <c r="I873" s="158"/>
      <c r="J873" s="159"/>
      <c r="K873" s="1387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1002</v>
      </c>
      <c r="E874" s="288">
        <f>F874+G874+H874</f>
        <v>0</v>
      </c>
      <c r="F874" s="173"/>
      <c r="G874" s="174"/>
      <c r="H874" s="1388"/>
      <c r="I874" s="173"/>
      <c r="J874" s="174"/>
      <c r="K874" s="1388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97" t="s">
        <v>185</v>
      </c>
      <c r="D875" s="1798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1003</v>
      </c>
      <c r="E876" s="282">
        <f>F876+G876+H876</f>
        <v>0</v>
      </c>
      <c r="F876" s="1439">
        <v>0</v>
      </c>
      <c r="G876" s="1439">
        <v>0</v>
      </c>
      <c r="H876" s="1439">
        <v>0</v>
      </c>
      <c r="I876" s="1439">
        <v>0</v>
      </c>
      <c r="J876" s="1439">
        <v>0</v>
      </c>
      <c r="K876" s="1439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1004</v>
      </c>
      <c r="E877" s="315">
        <f>F877+G877+H877</f>
        <v>0</v>
      </c>
      <c r="F877" s="1439">
        <v>0</v>
      </c>
      <c r="G877" s="1439">
        <v>0</v>
      </c>
      <c r="H877" s="1439">
        <v>0</v>
      </c>
      <c r="I877" s="1439">
        <v>0</v>
      </c>
      <c r="J877" s="1439">
        <v>0</v>
      </c>
      <c r="K877" s="1439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1005</v>
      </c>
      <c r="E878" s="378">
        <f>F878+G878+H878</f>
        <v>0</v>
      </c>
      <c r="F878" s="1439">
        <v>0</v>
      </c>
      <c r="G878" s="1439">
        <v>0</v>
      </c>
      <c r="H878" s="1439">
        <v>0</v>
      </c>
      <c r="I878" s="1439">
        <v>0</v>
      </c>
      <c r="J878" s="1439">
        <v>0</v>
      </c>
      <c r="K878" s="1439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92" t="s">
        <v>1006</v>
      </c>
      <c r="D879" s="1793"/>
      <c r="E879" s="1405"/>
      <c r="F879" s="1405"/>
      <c r="G879" s="1405"/>
      <c r="H879" s="1405"/>
      <c r="I879" s="1405"/>
      <c r="J879" s="1405"/>
      <c r="K879" s="1405"/>
      <c r="L879" s="1406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92" t="s">
        <v>1006</v>
      </c>
      <c r="D880" s="1793"/>
      <c r="E880" s="311">
        <f>F880+G880+H880</f>
        <v>0</v>
      </c>
      <c r="F880" s="1396"/>
      <c r="G880" s="1397"/>
      <c r="H880" s="1398"/>
      <c r="I880" s="1428">
        <v>0</v>
      </c>
      <c r="J880" s="1429">
        <v>0</v>
      </c>
      <c r="K880" s="1430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00"/>
      <c r="C881" s="1401"/>
      <c r="D881" s="1402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3"/>
      <c r="C882" s="111"/>
      <c r="D882" s="1404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3"/>
      <c r="C883" s="111"/>
      <c r="D883" s="1404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31"/>
      <c r="C884" s="393" t="s">
        <v>19</v>
      </c>
      <c r="D884" s="1399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11501</v>
      </c>
      <c r="F884" s="396">
        <f t="shared" si="208"/>
        <v>11501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11577</v>
      </c>
      <c r="J884" s="397">
        <f t="shared" si="208"/>
        <v>0</v>
      </c>
      <c r="K884" s="398">
        <f t="shared" si="208"/>
        <v>0</v>
      </c>
      <c r="L884" s="395">
        <f t="shared" si="208"/>
        <v>11577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1930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4"/>
      <c r="C886" s="1334"/>
      <c r="D886" s="1335"/>
      <c r="E886" s="1334"/>
      <c r="F886" s="1334"/>
      <c r="G886" s="1334"/>
      <c r="H886" s="1334"/>
      <c r="I886" s="1334"/>
      <c r="J886" s="1334"/>
      <c r="K886" s="1334"/>
      <c r="L886" s="1336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537:D537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593:D593"/>
    <mergeCell ref="C543:D543"/>
    <mergeCell ref="C546:D546"/>
    <mergeCell ref="C568:D568"/>
    <mergeCell ref="C588:D588"/>
    <mergeCell ref="C393:D393"/>
    <mergeCell ref="C526:D526"/>
    <mergeCell ref="C467:D467"/>
    <mergeCell ref="C480:D480"/>
    <mergeCell ref="C483:D483"/>
    <mergeCell ref="C504:D504"/>
    <mergeCell ref="C499:D499"/>
    <mergeCell ref="C505:D505"/>
    <mergeCell ref="B437:D437"/>
    <mergeCell ref="B440:D440"/>
    <mergeCell ref="H609:J609"/>
    <mergeCell ref="G603:J603"/>
    <mergeCell ref="B606:C606"/>
    <mergeCell ref="G606:J606"/>
    <mergeCell ref="B607:C607"/>
    <mergeCell ref="H607:J607"/>
    <mergeCell ref="G605:J605"/>
    <mergeCell ref="I9:J9"/>
    <mergeCell ref="I10:J12"/>
    <mergeCell ref="C407:D407"/>
    <mergeCell ref="G602:J602"/>
    <mergeCell ref="C470:D470"/>
    <mergeCell ref="C473:D473"/>
    <mergeCell ref="C518:D518"/>
    <mergeCell ref="C533:D533"/>
    <mergeCell ref="C514:D514"/>
    <mergeCell ref="C390:D390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53:D853"/>
    <mergeCell ref="C854:D854"/>
    <mergeCell ref="C857:D857"/>
    <mergeCell ref="C858:D858"/>
    <mergeCell ref="C879:D879"/>
    <mergeCell ref="C880:D880"/>
    <mergeCell ref="C866:D866"/>
    <mergeCell ref="C869:D869"/>
    <mergeCell ref="C870:D870"/>
    <mergeCell ref="C875:D875"/>
  </mergeCells>
  <conditionalFormatting sqref="D449">
    <cfRule type="cellIs" priority="91" dxfId="68" operator="notEqual" stopIfTrue="1">
      <formula>0</formula>
    </cfRule>
  </conditionalFormatting>
  <conditionalFormatting sqref="D600">
    <cfRule type="cellIs" priority="90" dxfId="68" operator="notEqual" stopIfTrue="1">
      <formula>0</formula>
    </cfRule>
  </conditionalFormatting>
  <conditionalFormatting sqref="E15 E621 E759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 F621 F759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 F619 F757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7" operator="notEqual" stopIfTrue="1">
      <formula>0</formula>
    </cfRule>
  </conditionalFormatting>
  <conditionalFormatting sqref="F449">
    <cfRule type="cellIs" priority="34" dxfId="27" operator="notEqual" stopIfTrue="1">
      <formula>0</formula>
    </cfRule>
  </conditionalFormatting>
  <conditionalFormatting sqref="G449">
    <cfRule type="cellIs" priority="33" dxfId="27" operator="notEqual" stopIfTrue="1">
      <formula>0</formula>
    </cfRule>
  </conditionalFormatting>
  <conditionalFormatting sqref="H449">
    <cfRule type="cellIs" priority="32" dxfId="27" operator="notEqual" stopIfTrue="1">
      <formula>0</formula>
    </cfRule>
  </conditionalFormatting>
  <conditionalFormatting sqref="I449">
    <cfRule type="cellIs" priority="31" dxfId="27" operator="notEqual" stopIfTrue="1">
      <formula>0</formula>
    </cfRule>
  </conditionalFormatting>
  <conditionalFormatting sqref="J449">
    <cfRule type="cellIs" priority="30" dxfId="27" operator="notEqual" stopIfTrue="1">
      <formula>0</formula>
    </cfRule>
  </conditionalFormatting>
  <conditionalFormatting sqref="K449">
    <cfRule type="cellIs" priority="29" dxfId="27" operator="notEqual" stopIfTrue="1">
      <formula>0</formula>
    </cfRule>
  </conditionalFormatting>
  <conditionalFormatting sqref="L449">
    <cfRule type="cellIs" priority="28" dxfId="27" operator="notEqual" stopIfTrue="1">
      <formula>0</formula>
    </cfRule>
  </conditionalFormatting>
  <conditionalFormatting sqref="E600">
    <cfRule type="cellIs" priority="27" dxfId="27" operator="notEqual" stopIfTrue="1">
      <formula>0</formula>
    </cfRule>
  </conditionalFormatting>
  <conditionalFormatting sqref="F600:G600">
    <cfRule type="cellIs" priority="26" dxfId="27" operator="notEqual" stopIfTrue="1">
      <formula>0</formula>
    </cfRule>
  </conditionalFormatting>
  <conditionalFormatting sqref="H600">
    <cfRule type="cellIs" priority="25" dxfId="27" operator="notEqual" stopIfTrue="1">
      <formula>0</formula>
    </cfRule>
  </conditionalFormatting>
  <conditionalFormatting sqref="I600">
    <cfRule type="cellIs" priority="24" dxfId="27" operator="notEqual" stopIfTrue="1">
      <formula>0</formula>
    </cfRule>
  </conditionalFormatting>
  <conditionalFormatting sqref="J600:K600">
    <cfRule type="cellIs" priority="23" dxfId="27" operator="notEqual" stopIfTrue="1">
      <formula>0</formula>
    </cfRule>
  </conditionalFormatting>
  <conditionalFormatting sqref="L600">
    <cfRule type="cellIs" priority="22" dxfId="27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53" dxfId="133" operator="notEqual" stopIfTrue="1">
      <formula>"ИЗБЕРЕТЕ ДЕЙНОСТ"</formula>
    </cfRule>
  </conditionalFormatting>
  <conditionalFormatting sqref="D746 D884">
    <cfRule type="cellIs" priority="54" dxfId="134" operator="equal" stopIfTrue="1">
      <formula>0</formula>
    </cfRule>
  </conditionalFormatting>
  <conditionalFormatting sqref="C628 C626 C766 C764">
    <cfRule type="cellIs" priority="55" dxfId="133" operator="notEqual" stopIfTrue="1">
      <formula>0</formula>
    </cfRule>
  </conditionalFormatting>
  <conditionalFormatting sqref="I9:J9">
    <cfRule type="cellIs" priority="5" dxfId="129" operator="between" stopIfTrue="1">
      <formula>1000000000000</formula>
      <formula>9999999999999990</formula>
    </cfRule>
    <cfRule type="cellIs" priority="6" dxfId="130" operator="between" stopIfTrue="1">
      <formula>10000000000</formula>
      <formula>999999999999</formula>
    </cfRule>
    <cfRule type="cellIs" priority="7" dxfId="131" operator="between" stopIfTrue="1">
      <formula>1000000</formula>
      <formula>99999999</formula>
    </cfRule>
    <cfRule type="cellIs" priority="8" dxfId="135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BM83" activePane="bottomLeft" state="frozen"/>
      <selection pane="topLeft" activeCell="B1" sqref="B1"/>
      <selection pane="bottomLeft" activeCell="E35" sqref="E35"/>
    </sheetView>
  </sheetViews>
  <sheetFormatPr defaultColWidth="9.00390625" defaultRowHeight="12.75"/>
  <cols>
    <col min="1" max="1" width="0" style="1564" hidden="1" customWidth="1"/>
    <col min="2" max="2" width="53.875" style="1564" customWidth="1"/>
    <col min="3" max="3" width="5.75390625" style="1564" customWidth="1"/>
    <col min="4" max="4" width="15.75390625" style="1564" customWidth="1"/>
    <col min="5" max="5" width="15.00390625" style="1564" customWidth="1"/>
    <col min="6" max="10" width="14.75390625" style="1564" hidden="1" customWidth="1"/>
    <col min="11" max="14" width="14.75390625" style="1564" customWidth="1"/>
    <col min="15" max="15" width="17.75390625" style="1564" customWidth="1"/>
    <col min="16" max="16384" width="9.125" style="1564" customWidth="1"/>
  </cols>
  <sheetData>
    <row r="1" spans="1:15" ht="37.5" customHeight="1">
      <c r="A1" s="1562">
        <v>1</v>
      </c>
      <c r="B1" s="1892" t="s">
        <v>1209</v>
      </c>
      <c r="C1" s="1892"/>
      <c r="D1" s="1892"/>
      <c r="E1" s="1892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15" ht="18" customHeight="1">
      <c r="A2" s="1562">
        <v>1</v>
      </c>
      <c r="B2" s="1565" t="e">
        <f>CONCATENATE("на ОБЩИНА :  ",$C$2)</f>
        <v>#N/A</v>
      </c>
      <c r="C2" s="1566" t="e">
        <f>OTCHET!$B$12</f>
        <v>#N/A</v>
      </c>
      <c r="D2" s="1567"/>
      <c r="E2" s="1567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 ht="18" customHeight="1" thickBot="1">
      <c r="A3" s="1562"/>
      <c r="B3" s="1565" t="str">
        <f>CONCATENATE("Код по ЕБК  :  ",$C$3)</f>
        <v>Код по ЕБК  :  1201101</v>
      </c>
      <c r="C3" s="1568" t="str">
        <f>OTCHET!$F$12</f>
        <v>1201101</v>
      </c>
      <c r="D3" s="1567"/>
      <c r="E3" s="1567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1:15" ht="64.5" customHeight="1" thickBot="1">
      <c r="A4" s="1562">
        <v>1</v>
      </c>
      <c r="B4" s="1893" t="s">
        <v>1480</v>
      </c>
      <c r="C4" s="1896" t="s">
        <v>1836</v>
      </c>
      <c r="D4" s="1570" t="s">
        <v>1210</v>
      </c>
      <c r="E4" s="1571" t="s">
        <v>1481</v>
      </c>
      <c r="F4" s="1899" t="s">
        <v>1213</v>
      </c>
      <c r="G4" s="1900"/>
      <c r="H4" s="1900"/>
      <c r="I4" s="1900"/>
      <c r="J4" s="1900"/>
      <c r="K4" s="1900"/>
      <c r="L4" s="1900"/>
      <c r="M4" s="1900"/>
      <c r="N4" s="1901"/>
      <c r="O4" s="1890" t="s">
        <v>1214</v>
      </c>
    </row>
    <row r="5" spans="1:15" ht="12.75" customHeight="1" hidden="1">
      <c r="A5" s="1562">
        <v>1</v>
      </c>
      <c r="B5" s="1894"/>
      <c r="C5" s="1897"/>
      <c r="D5" s="1572">
        <v>0</v>
      </c>
      <c r="E5" s="1573">
        <v>3</v>
      </c>
      <c r="F5" s="1574">
        <v>4</v>
      </c>
      <c r="G5" s="1574">
        <v>5</v>
      </c>
      <c r="H5" s="1574">
        <v>6</v>
      </c>
      <c r="I5" s="1574">
        <v>7</v>
      </c>
      <c r="J5" s="1574">
        <v>8</v>
      </c>
      <c r="K5" s="1574">
        <v>9</v>
      </c>
      <c r="L5" s="1574">
        <v>10</v>
      </c>
      <c r="M5" s="1574">
        <v>11</v>
      </c>
      <c r="N5" s="1575">
        <v>12</v>
      </c>
      <c r="O5" s="1891"/>
    </row>
    <row r="6" spans="1:15" ht="26.25" thickBot="1">
      <c r="A6" s="1562">
        <v>1</v>
      </c>
      <c r="B6" s="1894"/>
      <c r="C6" s="1897"/>
      <c r="D6" s="1576"/>
      <c r="E6" s="1577" t="str">
        <f>OTCHET!$F$10</f>
        <v>октомври</v>
      </c>
      <c r="F6" s="1578" t="s">
        <v>894</v>
      </c>
      <c r="G6" s="1578" t="s">
        <v>895</v>
      </c>
      <c r="H6" s="1578" t="s">
        <v>896</v>
      </c>
      <c r="I6" s="1578" t="s">
        <v>897</v>
      </c>
      <c r="J6" s="1578" t="s">
        <v>898</v>
      </c>
      <c r="K6" s="1578" t="s">
        <v>899</v>
      </c>
      <c r="L6" s="1578" t="s">
        <v>900</v>
      </c>
      <c r="M6" s="1578" t="s">
        <v>901</v>
      </c>
      <c r="N6" s="1579" t="s">
        <v>902</v>
      </c>
      <c r="O6" s="1658" t="s">
        <v>2011</v>
      </c>
    </row>
    <row r="7" spans="1:15" ht="13.5" thickBot="1">
      <c r="A7" s="1562">
        <v>1</v>
      </c>
      <c r="B7" s="1895"/>
      <c r="C7" s="1898"/>
      <c r="D7" s="1580" t="s">
        <v>1039</v>
      </c>
      <c r="E7" s="1581" t="s">
        <v>1040</v>
      </c>
      <c r="F7" s="1581" t="s">
        <v>1308</v>
      </c>
      <c r="G7" s="1581" t="s">
        <v>1309</v>
      </c>
      <c r="H7" s="1581" t="s">
        <v>1008</v>
      </c>
      <c r="I7" s="1581" t="s">
        <v>1589</v>
      </c>
      <c r="J7" s="1581" t="s">
        <v>1590</v>
      </c>
      <c r="K7" s="1581" t="s">
        <v>1591</v>
      </c>
      <c r="L7" s="1581" t="s">
        <v>1482</v>
      </c>
      <c r="M7" s="1581" t="s">
        <v>1483</v>
      </c>
      <c r="N7" s="1581" t="s">
        <v>1484</v>
      </c>
      <c r="O7" s="1582"/>
    </row>
    <row r="8" spans="1:15" ht="25.5">
      <c r="A8" s="1562">
        <v>1</v>
      </c>
      <c r="B8" s="1583" t="s">
        <v>1485</v>
      </c>
      <c r="C8" s="1664">
        <v>9990</v>
      </c>
      <c r="D8" s="1584">
        <f>OTCHET!E170</f>
        <v>41395</v>
      </c>
      <c r="E8" s="1584">
        <f>OTCHET!L170</f>
        <v>11836</v>
      </c>
      <c r="F8" s="1659"/>
      <c r="G8" s="1659"/>
      <c r="H8" s="1659"/>
      <c r="I8" s="1659"/>
      <c r="J8" s="1659"/>
      <c r="K8" s="1659"/>
      <c r="L8" s="1659"/>
      <c r="M8" s="1659"/>
      <c r="N8" s="1659"/>
      <c r="O8" s="1585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11836</v>
      </c>
    </row>
    <row r="9" spans="1:15" ht="12.75">
      <c r="A9" s="1562">
        <v>1</v>
      </c>
      <c r="B9" s="1586" t="s">
        <v>1486</v>
      </c>
      <c r="C9" s="1587"/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9"/>
    </row>
    <row r="10" spans="1:15" ht="25.5">
      <c r="A10" s="1562"/>
      <c r="B10" s="1590" t="s">
        <v>1487</v>
      </c>
      <c r="C10" s="1591">
        <v>1304</v>
      </c>
      <c r="D10" s="1592">
        <f>OTCHET!$E$56</f>
        <v>0</v>
      </c>
      <c r="E10" s="1592">
        <f>OTCHET!$L$56</f>
        <v>0</v>
      </c>
      <c r="F10" s="1593"/>
      <c r="G10" s="1593"/>
      <c r="H10" s="1593"/>
      <c r="I10" s="1593"/>
      <c r="J10" s="1593"/>
      <c r="K10" s="1593"/>
      <c r="L10" s="1593"/>
      <c r="M10" s="1593"/>
      <c r="N10" s="1593"/>
      <c r="O10" s="1589">
        <f>SUM(E10:N10)</f>
        <v>0</v>
      </c>
    </row>
    <row r="11" spans="1:15" ht="12.75">
      <c r="A11" s="1594"/>
      <c r="B11" s="1595" t="s">
        <v>585</v>
      </c>
      <c r="C11" s="1591">
        <v>2400</v>
      </c>
      <c r="D11" s="1592">
        <f>OTCHET!$E$75</f>
        <v>40300</v>
      </c>
      <c r="E11" s="1592">
        <f>OTCHET!$L$75</f>
        <v>10741</v>
      </c>
      <c r="F11" s="1596"/>
      <c r="G11" s="1596"/>
      <c r="H11" s="1596"/>
      <c r="I11" s="1596"/>
      <c r="J11" s="1596"/>
      <c r="K11" s="1596"/>
      <c r="L11" s="1596"/>
      <c r="M11" s="1596"/>
      <c r="N11" s="1596"/>
      <c r="O11" s="1589">
        <f aca="true" t="shared" si="0" ref="O11:O18">SUM(E11:N11)</f>
        <v>10741</v>
      </c>
    </row>
    <row r="12" spans="1:15" ht="12.75">
      <c r="A12" s="1594"/>
      <c r="B12" s="1595" t="s">
        <v>656</v>
      </c>
      <c r="C12" s="1591">
        <v>2500</v>
      </c>
      <c r="D12" s="1588">
        <f>OTCHET!$E$91</f>
        <v>0</v>
      </c>
      <c r="E12" s="1588">
        <f>OTCHET!$L$91</f>
        <v>0</v>
      </c>
      <c r="F12" s="1596"/>
      <c r="G12" s="1596"/>
      <c r="H12" s="1596"/>
      <c r="I12" s="1596"/>
      <c r="J12" s="1596"/>
      <c r="K12" s="1596"/>
      <c r="L12" s="1596"/>
      <c r="M12" s="1596"/>
      <c r="N12" s="1596"/>
      <c r="O12" s="1589">
        <f t="shared" si="0"/>
        <v>0</v>
      </c>
    </row>
    <row r="13" spans="1:15" ht="12.75">
      <c r="A13" s="1594">
        <v>0</v>
      </c>
      <c r="B13" s="1597" t="s">
        <v>1488</v>
      </c>
      <c r="C13" s="1591">
        <v>4000</v>
      </c>
      <c r="D13" s="1588">
        <f>OTCHET!$E$126</f>
        <v>0</v>
      </c>
      <c r="E13" s="1588">
        <f>OTCHET!$L$126</f>
        <v>0</v>
      </c>
      <c r="F13" s="1596"/>
      <c r="G13" s="1596"/>
      <c r="H13" s="1596"/>
      <c r="I13" s="1596"/>
      <c r="J13" s="1596"/>
      <c r="K13" s="1596"/>
      <c r="L13" s="1596"/>
      <c r="M13" s="1596"/>
      <c r="N13" s="1596"/>
      <c r="O13" s="1589">
        <f t="shared" si="0"/>
        <v>0</v>
      </c>
    </row>
    <row r="14" spans="1:15" ht="12.75">
      <c r="A14" s="1594">
        <v>0</v>
      </c>
      <c r="B14" s="1598" t="s">
        <v>17</v>
      </c>
      <c r="C14" s="1591">
        <v>4100</v>
      </c>
      <c r="D14" s="1592">
        <f>OTCHET!$E$138</f>
        <v>0</v>
      </c>
      <c r="E14" s="1592">
        <f>OTCHET!$L$138</f>
        <v>0</v>
      </c>
      <c r="F14" s="1593"/>
      <c r="G14" s="1593"/>
      <c r="H14" s="1593"/>
      <c r="I14" s="1593"/>
      <c r="J14" s="1593"/>
      <c r="K14" s="1593"/>
      <c r="L14" s="1593"/>
      <c r="M14" s="1593"/>
      <c r="N14" s="1593"/>
      <c r="O14" s="1589">
        <f t="shared" si="0"/>
        <v>0</v>
      </c>
    </row>
    <row r="15" spans="1:15" ht="12.75">
      <c r="A15" s="1594">
        <v>0</v>
      </c>
      <c r="B15" s="1599" t="s">
        <v>1215</v>
      </c>
      <c r="C15" s="1591">
        <v>4500</v>
      </c>
      <c r="D15" s="1588">
        <f>OTCHET!$E$140</f>
        <v>0</v>
      </c>
      <c r="E15" s="1588">
        <f>OTCHET!$L$140</f>
        <v>0</v>
      </c>
      <c r="F15" s="1596"/>
      <c r="G15" s="1596"/>
      <c r="H15" s="1596"/>
      <c r="I15" s="1596"/>
      <c r="J15" s="1596"/>
      <c r="K15" s="1596"/>
      <c r="L15" s="1596"/>
      <c r="M15" s="1596"/>
      <c r="N15" s="1596"/>
      <c r="O15" s="1589">
        <f t="shared" si="0"/>
        <v>0</v>
      </c>
    </row>
    <row r="16" spans="1:15" ht="12.75">
      <c r="A16" s="1594">
        <v>0</v>
      </c>
      <c r="B16" s="1599" t="s">
        <v>1218</v>
      </c>
      <c r="C16" s="1591">
        <v>4600</v>
      </c>
      <c r="D16" s="1588">
        <f>OTCHET!$E$143</f>
        <v>0</v>
      </c>
      <c r="E16" s="1588">
        <f>OTCHET!$L$143</f>
        <v>0</v>
      </c>
      <c r="F16" s="1596"/>
      <c r="G16" s="1596"/>
      <c r="H16" s="1596"/>
      <c r="I16" s="1596"/>
      <c r="J16" s="1596"/>
      <c r="K16" s="1596"/>
      <c r="L16" s="1596"/>
      <c r="M16" s="1596"/>
      <c r="N16" s="1596"/>
      <c r="O16" s="1589">
        <f t="shared" si="0"/>
        <v>0</v>
      </c>
    </row>
    <row r="17" spans="1:15" ht="25.5">
      <c r="A17" s="1594">
        <v>0</v>
      </c>
      <c r="B17" s="1599" t="s">
        <v>2031</v>
      </c>
      <c r="C17" s="1591">
        <v>4700</v>
      </c>
      <c r="D17" s="1588">
        <f>OTCHET!$E$152</f>
        <v>0</v>
      </c>
      <c r="E17" s="1588">
        <f>OTCHET!$L$152</f>
        <v>0</v>
      </c>
      <c r="F17" s="1596"/>
      <c r="G17" s="1596"/>
      <c r="H17" s="1596"/>
      <c r="I17" s="1596"/>
      <c r="J17" s="1596"/>
      <c r="K17" s="1596"/>
      <c r="L17" s="1596"/>
      <c r="M17" s="1596"/>
      <c r="N17" s="1596"/>
      <c r="O17" s="1589">
        <f t="shared" si="0"/>
        <v>0</v>
      </c>
    </row>
    <row r="18" spans="1:15" ht="25.5">
      <c r="A18" s="1594">
        <v>0</v>
      </c>
      <c r="B18" s="1600" t="s">
        <v>2032</v>
      </c>
      <c r="C18" s="1591">
        <v>4800</v>
      </c>
      <c r="D18" s="1601">
        <f>OTCHET!$E$161</f>
        <v>0</v>
      </c>
      <c r="E18" s="1601">
        <f>OTCHET!$L$161</f>
        <v>0</v>
      </c>
      <c r="F18" s="1602"/>
      <c r="G18" s="1602"/>
      <c r="H18" s="1602"/>
      <c r="I18" s="1602"/>
      <c r="J18" s="1602"/>
      <c r="K18" s="1602"/>
      <c r="L18" s="1602"/>
      <c r="M18" s="1602"/>
      <c r="N18" s="1602"/>
      <c r="O18" s="1589">
        <f t="shared" si="0"/>
        <v>0</v>
      </c>
    </row>
    <row r="19" spans="1:15" ht="12.75">
      <c r="A19" s="1562">
        <v>1</v>
      </c>
      <c r="B19" s="1603" t="s">
        <v>1489</v>
      </c>
      <c r="C19" s="1665">
        <v>9991</v>
      </c>
      <c r="D19" s="1604">
        <f>OTCHET!E303</f>
        <v>316219</v>
      </c>
      <c r="E19" s="1604">
        <f>OTCHET!L303</f>
        <v>233615</v>
      </c>
      <c r="F19" s="1660"/>
      <c r="G19" s="1660"/>
      <c r="H19" s="1660"/>
      <c r="I19" s="1660"/>
      <c r="J19" s="1660"/>
      <c r="K19" s="1660"/>
      <c r="L19" s="1660"/>
      <c r="M19" s="1660"/>
      <c r="N19" s="1660"/>
      <c r="O19" s="1605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233615</v>
      </c>
    </row>
    <row r="20" spans="1:15" ht="12.75">
      <c r="A20" s="1594"/>
      <c r="B20" s="1586" t="s">
        <v>1490</v>
      </c>
      <c r="C20" s="1606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9"/>
    </row>
    <row r="21" spans="1:15" ht="12.75">
      <c r="A21" s="1594"/>
      <c r="B21" s="1607" t="s">
        <v>1111</v>
      </c>
      <c r="C21" s="1663">
        <v>2000</v>
      </c>
      <c r="D21" s="1608">
        <f>+D22+D23</f>
        <v>0</v>
      </c>
      <c r="E21" s="1608">
        <f>+E22+E23</f>
        <v>0</v>
      </c>
      <c r="F21" s="1608">
        <f aca="true" t="shared" si="1" ref="F21:N21">+F22+F23</f>
        <v>0</v>
      </c>
      <c r="G21" s="1608">
        <f t="shared" si="1"/>
        <v>0</v>
      </c>
      <c r="H21" s="1608">
        <f t="shared" si="1"/>
        <v>0</v>
      </c>
      <c r="I21" s="1608">
        <f t="shared" si="1"/>
        <v>0</v>
      </c>
      <c r="J21" s="1608">
        <f t="shared" si="1"/>
        <v>0</v>
      </c>
      <c r="K21" s="1608">
        <f t="shared" si="1"/>
        <v>0</v>
      </c>
      <c r="L21" s="1608">
        <f t="shared" si="1"/>
        <v>0</v>
      </c>
      <c r="M21" s="1608">
        <f t="shared" si="1"/>
        <v>0</v>
      </c>
      <c r="N21" s="1608">
        <f t="shared" si="1"/>
        <v>0</v>
      </c>
      <c r="O21" s="1608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4"/>
      <c r="B22" s="1609" t="s">
        <v>1112</v>
      </c>
      <c r="C22" s="1610">
        <v>2100</v>
      </c>
      <c r="D22" s="1588">
        <f>SUM(OTCHET!$E$228,OTCHET!$E$234,OTCHET!$E$241)</f>
        <v>0</v>
      </c>
      <c r="E22" s="1588">
        <f>SUM(OTCHET!$L$228,OTCHET!$L$234,OTCHET!$L$241)</f>
        <v>0</v>
      </c>
      <c r="F22" s="1596"/>
      <c r="G22" s="1596"/>
      <c r="H22" s="1596"/>
      <c r="I22" s="1596"/>
      <c r="J22" s="1596"/>
      <c r="K22" s="1596"/>
      <c r="L22" s="1596"/>
      <c r="M22" s="1596"/>
      <c r="N22" s="1596"/>
      <c r="O22" s="1589">
        <f aca="true" t="shared" si="2" ref="O22:O30">SUM(E22:N22)</f>
        <v>0</v>
      </c>
    </row>
    <row r="23" spans="1:15" ht="12.75">
      <c r="A23" s="1594"/>
      <c r="B23" s="1611" t="s">
        <v>1113</v>
      </c>
      <c r="C23" s="1610">
        <v>2600</v>
      </c>
      <c r="D23" s="1588">
        <f>SUM(OTCHET!$E$237,OTCHET!$E$238,OTCHET!$E$239,OTCHET!$E$240)</f>
        <v>0</v>
      </c>
      <c r="E23" s="1588">
        <f>SUM(OTCHET!$L$237,OTCHET!$L$238,OTCHET!$L$239,OTCHET!$L$240)</f>
        <v>0</v>
      </c>
      <c r="F23" s="1596"/>
      <c r="G23" s="1596"/>
      <c r="H23" s="1596"/>
      <c r="I23" s="1596"/>
      <c r="J23" s="1596"/>
      <c r="K23" s="1596"/>
      <c r="L23" s="1596"/>
      <c r="M23" s="1596"/>
      <c r="N23" s="1596"/>
      <c r="O23" s="1589">
        <f t="shared" si="2"/>
        <v>0</v>
      </c>
    </row>
    <row r="24" spans="1:15" ht="25.5">
      <c r="A24" s="1594">
        <v>0</v>
      </c>
      <c r="B24" s="1609" t="s">
        <v>225</v>
      </c>
      <c r="C24" s="1591">
        <v>4200</v>
      </c>
      <c r="D24" s="1612">
        <f>OTCHET!$E$260</f>
        <v>0</v>
      </c>
      <c r="E24" s="1612">
        <f>OTCHET!$L$260</f>
        <v>0</v>
      </c>
      <c r="F24" s="1613"/>
      <c r="G24" s="1613"/>
      <c r="H24" s="1613"/>
      <c r="I24" s="1613"/>
      <c r="J24" s="1613"/>
      <c r="K24" s="1613"/>
      <c r="L24" s="1613"/>
      <c r="M24" s="1613"/>
      <c r="N24" s="1613"/>
      <c r="O24" s="1589">
        <f t="shared" si="2"/>
        <v>0</v>
      </c>
    </row>
    <row r="25" spans="1:15" ht="25.5">
      <c r="A25" s="1594">
        <v>0</v>
      </c>
      <c r="B25" s="1614" t="s">
        <v>1114</v>
      </c>
      <c r="C25" s="1591">
        <v>4300</v>
      </c>
      <c r="D25" s="1612">
        <f>OTCHET!$E$267</f>
        <v>0</v>
      </c>
      <c r="E25" s="1612">
        <f>OTCHET!$L$267</f>
        <v>0</v>
      </c>
      <c r="F25" s="1613"/>
      <c r="G25" s="1613"/>
      <c r="H25" s="1613"/>
      <c r="I25" s="1613"/>
      <c r="J25" s="1613"/>
      <c r="K25" s="1613"/>
      <c r="L25" s="1613"/>
      <c r="M25" s="1613"/>
      <c r="N25" s="1613"/>
      <c r="O25" s="1589">
        <f t="shared" si="2"/>
        <v>0</v>
      </c>
    </row>
    <row r="26" spans="1:15" ht="12.75">
      <c r="A26" s="1594">
        <v>0</v>
      </c>
      <c r="B26" s="1609" t="s">
        <v>236</v>
      </c>
      <c r="C26" s="1591">
        <v>5100</v>
      </c>
      <c r="D26" s="1612">
        <f>OTCHET!$E$277</f>
        <v>0</v>
      </c>
      <c r="E26" s="1612">
        <f>OTCHET!$L$277</f>
        <v>0</v>
      </c>
      <c r="F26" s="1613"/>
      <c r="G26" s="1613"/>
      <c r="H26" s="1613"/>
      <c r="I26" s="1613"/>
      <c r="J26" s="1613"/>
      <c r="K26" s="1613"/>
      <c r="L26" s="1613"/>
      <c r="M26" s="1613"/>
      <c r="N26" s="1613"/>
      <c r="O26" s="1589">
        <f t="shared" si="2"/>
        <v>0</v>
      </c>
    </row>
    <row r="27" spans="1:15" ht="12.75">
      <c r="A27" s="1594">
        <v>0</v>
      </c>
      <c r="B27" s="1609" t="s">
        <v>237</v>
      </c>
      <c r="C27" s="1591">
        <v>5200</v>
      </c>
      <c r="D27" s="1612">
        <f>OTCHET!$E$278</f>
        <v>0</v>
      </c>
      <c r="E27" s="1612">
        <f>OTCHET!$L$278</f>
        <v>0</v>
      </c>
      <c r="F27" s="1613"/>
      <c r="G27" s="1613"/>
      <c r="H27" s="1613"/>
      <c r="I27" s="1613"/>
      <c r="J27" s="1613"/>
      <c r="K27" s="1613"/>
      <c r="L27" s="1613"/>
      <c r="M27" s="1613"/>
      <c r="N27" s="1613"/>
      <c r="O27" s="1589">
        <f t="shared" si="2"/>
        <v>0</v>
      </c>
    </row>
    <row r="28" spans="1:15" ht="12.75">
      <c r="A28" s="1594">
        <v>0</v>
      </c>
      <c r="B28" s="1609" t="s">
        <v>1640</v>
      </c>
      <c r="C28" s="1591">
        <v>5300</v>
      </c>
      <c r="D28" s="1612">
        <f>OTCHET!$E$286</f>
        <v>0</v>
      </c>
      <c r="E28" s="1612">
        <f>OTCHET!$L$286</f>
        <v>0</v>
      </c>
      <c r="F28" s="1613"/>
      <c r="G28" s="1613"/>
      <c r="H28" s="1613"/>
      <c r="I28" s="1613"/>
      <c r="J28" s="1613"/>
      <c r="K28" s="1613"/>
      <c r="L28" s="1613"/>
      <c r="M28" s="1613"/>
      <c r="N28" s="1613"/>
      <c r="O28" s="1589">
        <f t="shared" si="2"/>
        <v>0</v>
      </c>
    </row>
    <row r="29" spans="1:15" ht="12.75">
      <c r="A29" s="1594">
        <v>0</v>
      </c>
      <c r="B29" s="1609" t="s">
        <v>997</v>
      </c>
      <c r="C29" s="1591">
        <v>5400</v>
      </c>
      <c r="D29" s="1612">
        <f>OTCHET!$E$289</f>
        <v>0</v>
      </c>
      <c r="E29" s="1612">
        <f>OTCHET!$L$289</f>
        <v>0</v>
      </c>
      <c r="F29" s="1613"/>
      <c r="G29" s="1613"/>
      <c r="H29" s="1613"/>
      <c r="I29" s="1613"/>
      <c r="J29" s="1613"/>
      <c r="K29" s="1613"/>
      <c r="L29" s="1613"/>
      <c r="M29" s="1613"/>
      <c r="N29" s="1613"/>
      <c r="O29" s="1589">
        <f t="shared" si="2"/>
        <v>0</v>
      </c>
    </row>
    <row r="30" spans="1:15" ht="12.75">
      <c r="A30" s="1594">
        <v>0</v>
      </c>
      <c r="B30" s="1615" t="s">
        <v>998</v>
      </c>
      <c r="C30" s="1591">
        <v>5500</v>
      </c>
      <c r="D30" s="1616">
        <f>OTCHET!$E$290</f>
        <v>0</v>
      </c>
      <c r="E30" s="1616">
        <f>OTCHET!$L$290</f>
        <v>0</v>
      </c>
      <c r="F30" s="1617"/>
      <c r="G30" s="1617"/>
      <c r="H30" s="1617"/>
      <c r="I30" s="1617"/>
      <c r="J30" s="1617"/>
      <c r="K30" s="1617"/>
      <c r="L30" s="1617"/>
      <c r="M30" s="1617"/>
      <c r="N30" s="1617"/>
      <c r="O30" s="1589">
        <f t="shared" si="2"/>
        <v>0</v>
      </c>
    </row>
    <row r="31" spans="1:15" ht="38.25">
      <c r="A31" s="1618">
        <v>1</v>
      </c>
      <c r="B31" s="1619" t="s">
        <v>1109</v>
      </c>
      <c r="C31" s="1666">
        <v>9992</v>
      </c>
      <c r="D31" s="1604">
        <f>OTCHET!E421+OTCHET!E431</f>
        <v>271570</v>
      </c>
      <c r="E31" s="1604">
        <f>OTCHET!L421+OTCHET!L431</f>
        <v>240948</v>
      </c>
      <c r="F31" s="1660"/>
      <c r="G31" s="1660"/>
      <c r="H31" s="1660"/>
      <c r="I31" s="1660"/>
      <c r="J31" s="1660"/>
      <c r="K31" s="1660"/>
      <c r="L31" s="1660"/>
      <c r="M31" s="1660"/>
      <c r="N31" s="1660"/>
      <c r="O31" s="1605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240948</v>
      </c>
    </row>
    <row r="32" spans="1:15" ht="12.75">
      <c r="A32" s="1618">
        <v>1</v>
      </c>
      <c r="B32" s="1620" t="s">
        <v>1486</v>
      </c>
      <c r="C32" s="1621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589"/>
    </row>
    <row r="33" spans="1:15" ht="25.5">
      <c r="A33" s="1562">
        <v>1</v>
      </c>
      <c r="B33" s="1615" t="s">
        <v>1110</v>
      </c>
      <c r="C33" s="1591">
        <v>7600</v>
      </c>
      <c r="D33" s="1601">
        <f>OTCHET!$E$426</f>
        <v>0</v>
      </c>
      <c r="E33" s="1601">
        <f>OTCHET!$L$426</f>
        <v>0</v>
      </c>
      <c r="F33" s="1602"/>
      <c r="G33" s="1602"/>
      <c r="H33" s="1602"/>
      <c r="I33" s="1602"/>
      <c r="J33" s="1602"/>
      <c r="K33" s="1602"/>
      <c r="L33" s="1602"/>
      <c r="M33" s="1602"/>
      <c r="N33" s="1602"/>
      <c r="O33" s="1589">
        <f>SUM(E33:N33)</f>
        <v>0</v>
      </c>
    </row>
    <row r="34" spans="1:15" ht="12.75">
      <c r="A34" s="1562">
        <v>1</v>
      </c>
      <c r="B34" s="1622" t="s">
        <v>635</v>
      </c>
      <c r="C34" s="1623"/>
      <c r="D34" s="1624">
        <f aca="true" t="shared" si="3" ref="D34:O34">+D8+D31-D19</f>
        <v>-3254</v>
      </c>
      <c r="E34" s="1624">
        <f t="shared" si="3"/>
        <v>19169</v>
      </c>
      <c r="F34" s="1624">
        <f t="shared" si="3"/>
        <v>0</v>
      </c>
      <c r="G34" s="1624">
        <f t="shared" si="3"/>
        <v>0</v>
      </c>
      <c r="H34" s="1624">
        <f t="shared" si="3"/>
        <v>0</v>
      </c>
      <c r="I34" s="1624">
        <f t="shared" si="3"/>
        <v>0</v>
      </c>
      <c r="J34" s="1624">
        <f t="shared" si="3"/>
        <v>0</v>
      </c>
      <c r="K34" s="1624">
        <f t="shared" si="3"/>
        <v>0</v>
      </c>
      <c r="L34" s="1624">
        <f t="shared" si="3"/>
        <v>0</v>
      </c>
      <c r="M34" s="1624">
        <f t="shared" si="3"/>
        <v>0</v>
      </c>
      <c r="N34" s="1624">
        <f t="shared" si="3"/>
        <v>0</v>
      </c>
      <c r="O34" s="1624">
        <f t="shared" si="3"/>
        <v>19169</v>
      </c>
    </row>
    <row r="35" spans="1:15" ht="15.75">
      <c r="A35" s="1562">
        <v>1</v>
      </c>
      <c r="B35" s="1625" t="s">
        <v>636</v>
      </c>
      <c r="C35" s="1626"/>
      <c r="D35" s="1627">
        <f>+D34+D36</f>
        <v>0</v>
      </c>
      <c r="E35" s="1627">
        <f aca="true" t="shared" si="4" ref="E35:O35">+E34+E36</f>
        <v>0</v>
      </c>
      <c r="F35" s="1627">
        <f t="shared" si="4"/>
        <v>0</v>
      </c>
      <c r="G35" s="1627">
        <f t="shared" si="4"/>
        <v>0</v>
      </c>
      <c r="H35" s="1627">
        <f t="shared" si="4"/>
        <v>0</v>
      </c>
      <c r="I35" s="1627">
        <f t="shared" si="4"/>
        <v>0</v>
      </c>
      <c r="J35" s="1627">
        <f t="shared" si="4"/>
        <v>0</v>
      </c>
      <c r="K35" s="1627">
        <f t="shared" si="4"/>
        <v>0</v>
      </c>
      <c r="L35" s="1627">
        <f t="shared" si="4"/>
        <v>0</v>
      </c>
      <c r="M35" s="1627">
        <f t="shared" si="4"/>
        <v>0</v>
      </c>
      <c r="N35" s="1627">
        <f t="shared" si="4"/>
        <v>0</v>
      </c>
      <c r="O35" s="1627">
        <f t="shared" si="4"/>
        <v>0</v>
      </c>
    </row>
    <row r="36" spans="1:15" ht="25.5">
      <c r="A36" s="1628">
        <v>1</v>
      </c>
      <c r="B36" s="1629" t="s">
        <v>637</v>
      </c>
      <c r="C36" s="1665">
        <v>9993</v>
      </c>
      <c r="D36" s="1630">
        <f>OTCHET!E599</f>
        <v>3254</v>
      </c>
      <c r="E36" s="1630">
        <f>OTCHET!L599</f>
        <v>-19169</v>
      </c>
      <c r="F36" s="1661"/>
      <c r="G36" s="1661"/>
      <c r="H36" s="1661"/>
      <c r="I36" s="1661"/>
      <c r="J36" s="1661"/>
      <c r="K36" s="1661"/>
      <c r="L36" s="1661"/>
      <c r="M36" s="1661"/>
      <c r="N36" s="1661"/>
      <c r="O36" s="1631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-19169</v>
      </c>
    </row>
    <row r="37" spans="1:15" ht="12.75">
      <c r="A37" s="1628">
        <v>1</v>
      </c>
      <c r="B37" s="1632" t="s">
        <v>638</v>
      </c>
      <c r="C37" s="1633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4"/>
      <c r="O37" s="1635"/>
    </row>
    <row r="38" spans="1:15" ht="12.75">
      <c r="A38" s="1594">
        <v>0</v>
      </c>
      <c r="B38" s="1636" t="s">
        <v>1814</v>
      </c>
      <c r="C38" s="1591">
        <v>7000</v>
      </c>
      <c r="D38" s="1637">
        <f>OTCHET!$E$463</f>
        <v>0</v>
      </c>
      <c r="E38" s="1637">
        <f>OTCHET!$L$463</f>
        <v>0</v>
      </c>
      <c r="F38" s="1638"/>
      <c r="G38" s="1638"/>
      <c r="H38" s="1638"/>
      <c r="I38" s="1638"/>
      <c r="J38" s="1638"/>
      <c r="K38" s="1638"/>
      <c r="L38" s="1638"/>
      <c r="M38" s="1638"/>
      <c r="N38" s="1638"/>
      <c r="O38" s="1589">
        <f>SUM(E38:N38)</f>
        <v>0</v>
      </c>
    </row>
    <row r="39" spans="1:15" ht="12.75">
      <c r="A39" s="1594">
        <v>0</v>
      </c>
      <c r="B39" s="1639" t="s">
        <v>710</v>
      </c>
      <c r="C39" s="1591">
        <v>7200</v>
      </c>
      <c r="D39" s="1637">
        <f>OTCHET!$E$470</f>
        <v>0</v>
      </c>
      <c r="E39" s="1637">
        <f>OTCHET!$L$470</f>
        <v>0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589">
        <f>SUM(E39:N39)</f>
        <v>0</v>
      </c>
    </row>
    <row r="40" spans="1:15" ht="12.75">
      <c r="A40" s="1594">
        <v>0</v>
      </c>
      <c r="B40" s="1640" t="s">
        <v>639</v>
      </c>
      <c r="C40" s="1591">
        <v>8000</v>
      </c>
      <c r="D40" s="1641">
        <f aca="true" t="shared" si="5" ref="D40:N40">+D41+D42</f>
        <v>0</v>
      </c>
      <c r="E40" s="1641">
        <f t="shared" si="5"/>
        <v>0</v>
      </c>
      <c r="F40" s="1641">
        <f t="shared" si="5"/>
        <v>0</v>
      </c>
      <c r="G40" s="1641">
        <f t="shared" si="5"/>
        <v>0</v>
      </c>
      <c r="H40" s="1641">
        <f t="shared" si="5"/>
        <v>0</v>
      </c>
      <c r="I40" s="1641">
        <f t="shared" si="5"/>
        <v>0</v>
      </c>
      <c r="J40" s="1641">
        <f t="shared" si="5"/>
        <v>0</v>
      </c>
      <c r="K40" s="1641">
        <f t="shared" si="5"/>
        <v>0</v>
      </c>
      <c r="L40" s="1641">
        <f t="shared" si="5"/>
        <v>0</v>
      </c>
      <c r="M40" s="1641">
        <f t="shared" si="5"/>
        <v>0</v>
      </c>
      <c r="N40" s="1641">
        <f t="shared" si="5"/>
        <v>0</v>
      </c>
      <c r="O40" s="1642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4">
        <v>0</v>
      </c>
      <c r="B41" s="1643" t="s">
        <v>2019</v>
      </c>
      <c r="C41" s="1610">
        <v>8011</v>
      </c>
      <c r="D41" s="1588">
        <f>SUM(OTCHET!$E$484,OTCHET!$E$485,OTCHET!$E$488,OTCHET!$E$489,OTCHET!$E$492,OTCHET!$E$493,OTCHET!$E$497)</f>
        <v>0</v>
      </c>
      <c r="E41" s="1588">
        <f>SUM(OTCHET!$L$484,OTCHET!$L$485,OTCHET!$L$488,OTCHET!$L$489,OTCHET!$L$492,OTCHET!$L$493,OTCHET!$L$497)</f>
        <v>0</v>
      </c>
      <c r="F41" s="1596"/>
      <c r="G41" s="1596"/>
      <c r="H41" s="1596"/>
      <c r="I41" s="1596"/>
      <c r="J41" s="1596"/>
      <c r="K41" s="1596"/>
      <c r="L41" s="1596"/>
      <c r="M41" s="1596"/>
      <c r="N41" s="1596"/>
      <c r="O41" s="1589">
        <f>SUM(E41:N41)</f>
        <v>0</v>
      </c>
    </row>
    <row r="42" spans="1:15" ht="25.5">
      <c r="A42" s="1594">
        <v>0</v>
      </c>
      <c r="B42" s="1644" t="s">
        <v>2018</v>
      </c>
      <c r="C42" s="1610">
        <v>8017</v>
      </c>
      <c r="D42" s="1588">
        <f>SUM(OTCHET!$E$486,OTCHET!$E$487,OTCHET!$E$490,OTCHET!$E$491,OTCHET!$E$494,OTCHET!$E$495,OTCHET!$E$498)</f>
        <v>0</v>
      </c>
      <c r="E42" s="1588">
        <f>SUM(OTCHET!$L$486,OTCHET!$L$487,OTCHET!$L$490,OTCHET!$L$491,OTCHET!$L$494,OTCHET!$L$495,OTCHET!$L$498)</f>
        <v>0</v>
      </c>
      <c r="F42" s="1596"/>
      <c r="G42" s="1596"/>
      <c r="H42" s="1596"/>
      <c r="I42" s="1596"/>
      <c r="J42" s="1596"/>
      <c r="K42" s="1596"/>
      <c r="L42" s="1596"/>
      <c r="M42" s="1596"/>
      <c r="N42" s="1596"/>
      <c r="O42" s="1589">
        <f>SUM(E42:N42)</f>
        <v>0</v>
      </c>
    </row>
    <row r="43" spans="1:15" ht="12.75">
      <c r="A43" s="1594">
        <v>0</v>
      </c>
      <c r="B43" s="1640" t="s">
        <v>640</v>
      </c>
      <c r="C43" s="1591">
        <v>8300</v>
      </c>
      <c r="D43" s="1608">
        <f>SUM(D44:D47)</f>
        <v>0</v>
      </c>
      <c r="E43" s="1608">
        <f aca="true" t="shared" si="6" ref="E43:N43">SUM(E44:E47)</f>
        <v>0</v>
      </c>
      <c r="F43" s="1608">
        <f t="shared" si="6"/>
        <v>0</v>
      </c>
      <c r="G43" s="1608">
        <f t="shared" si="6"/>
        <v>0</v>
      </c>
      <c r="H43" s="1608">
        <f t="shared" si="6"/>
        <v>0</v>
      </c>
      <c r="I43" s="1608">
        <f t="shared" si="6"/>
        <v>0</v>
      </c>
      <c r="J43" s="1608">
        <f t="shared" si="6"/>
        <v>0</v>
      </c>
      <c r="K43" s="1608">
        <f t="shared" si="6"/>
        <v>0</v>
      </c>
      <c r="L43" s="1608">
        <f t="shared" si="6"/>
        <v>0</v>
      </c>
      <c r="M43" s="1608">
        <f t="shared" si="6"/>
        <v>0</v>
      </c>
      <c r="N43" s="1608">
        <f t="shared" si="6"/>
        <v>0</v>
      </c>
      <c r="O43" s="1645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4"/>
      <c r="B44" s="1643" t="s">
        <v>2017</v>
      </c>
      <c r="C44" s="1610">
        <v>8311</v>
      </c>
      <c r="D44" s="1588">
        <f>SUM(OTCHET!$E$506,OTCHET!$E$507)</f>
        <v>0</v>
      </c>
      <c r="E44" s="1588">
        <f>SUM(OTCHET!$L$506,OTCHET!$L$507)</f>
        <v>0</v>
      </c>
      <c r="F44" s="1596"/>
      <c r="G44" s="1596"/>
      <c r="H44" s="1596"/>
      <c r="I44" s="1596"/>
      <c r="J44" s="1596"/>
      <c r="K44" s="1596"/>
      <c r="L44" s="1596"/>
      <c r="M44" s="1596"/>
      <c r="N44" s="1596"/>
      <c r="O44" s="1589">
        <f aca="true" t="shared" si="7" ref="O44:O52">SUM(E44:N44)</f>
        <v>0</v>
      </c>
    </row>
    <row r="45" spans="1:15" ht="25.5">
      <c r="A45" s="1594"/>
      <c r="B45" s="1644" t="s">
        <v>2016</v>
      </c>
      <c r="C45" s="1610">
        <v>8321</v>
      </c>
      <c r="D45" s="1588">
        <f>SUM(OTCHET!$E$508,OTCHET!$E$509)</f>
        <v>0</v>
      </c>
      <c r="E45" s="1588">
        <f>SUM(OTCHET!$L$508,OTCHET!$L$509)</f>
        <v>0</v>
      </c>
      <c r="F45" s="1596"/>
      <c r="G45" s="1596"/>
      <c r="H45" s="1596"/>
      <c r="I45" s="1596"/>
      <c r="J45" s="1596"/>
      <c r="K45" s="1596"/>
      <c r="L45" s="1596"/>
      <c r="M45" s="1596"/>
      <c r="N45" s="1596"/>
      <c r="O45" s="1589">
        <f t="shared" si="7"/>
        <v>0</v>
      </c>
    </row>
    <row r="46" spans="1:15" ht="25.5">
      <c r="A46" s="1594"/>
      <c r="B46" s="1643" t="s">
        <v>2015</v>
      </c>
      <c r="C46" s="1610">
        <v>8371</v>
      </c>
      <c r="D46" s="1588">
        <f>SUM(OTCHET!$E$510,OTCHET!$E$511)</f>
        <v>0</v>
      </c>
      <c r="E46" s="1588">
        <f>SUM(OTCHET!$L$510,OTCHET!$L$511)</f>
        <v>0</v>
      </c>
      <c r="F46" s="1596"/>
      <c r="G46" s="1596"/>
      <c r="H46" s="1596"/>
      <c r="I46" s="1596"/>
      <c r="J46" s="1596"/>
      <c r="K46" s="1596"/>
      <c r="L46" s="1596"/>
      <c r="M46" s="1596"/>
      <c r="N46" s="1596"/>
      <c r="O46" s="1589">
        <f t="shared" si="7"/>
        <v>0</v>
      </c>
    </row>
    <row r="47" spans="1:15" ht="25.5">
      <c r="A47" s="1594"/>
      <c r="B47" s="1644" t="s">
        <v>2014</v>
      </c>
      <c r="C47" s="1610">
        <v>8381</v>
      </c>
      <c r="D47" s="1588">
        <f>SUM(OTCHET!$E$512,OTCHET!$E$513)</f>
        <v>0</v>
      </c>
      <c r="E47" s="1588">
        <f>SUM(OTCHET!$L$512,OTCHET!$L$513)</f>
        <v>0</v>
      </c>
      <c r="F47" s="1596"/>
      <c r="G47" s="1596"/>
      <c r="H47" s="1596"/>
      <c r="I47" s="1596"/>
      <c r="J47" s="1596"/>
      <c r="K47" s="1596"/>
      <c r="L47" s="1596"/>
      <c r="M47" s="1596"/>
      <c r="N47" s="1596"/>
      <c r="O47" s="1589">
        <f t="shared" si="7"/>
        <v>0</v>
      </c>
    </row>
    <row r="48" spans="1:15" ht="12.75">
      <c r="A48" s="1594"/>
      <c r="B48" s="1646" t="s">
        <v>2108</v>
      </c>
      <c r="C48" s="1591">
        <v>8500</v>
      </c>
      <c r="D48" s="1588">
        <f>OTCHET!$E$514</f>
        <v>0</v>
      </c>
      <c r="E48" s="1588">
        <f>OTCHET!$L$514</f>
        <v>0</v>
      </c>
      <c r="F48" s="1596"/>
      <c r="G48" s="1596"/>
      <c r="H48" s="1596"/>
      <c r="I48" s="1596"/>
      <c r="J48" s="1596"/>
      <c r="K48" s="1596"/>
      <c r="L48" s="1596"/>
      <c r="M48" s="1596"/>
      <c r="N48" s="1596"/>
      <c r="O48" s="1589">
        <f t="shared" si="7"/>
        <v>0</v>
      </c>
    </row>
    <row r="49" spans="1:15" ht="12.75">
      <c r="A49" s="1594"/>
      <c r="B49" s="1646" t="s">
        <v>2112</v>
      </c>
      <c r="C49" s="1591">
        <v>8600</v>
      </c>
      <c r="D49" s="1588">
        <f>OTCHET!$E$518</f>
        <v>0</v>
      </c>
      <c r="E49" s="1588">
        <f>OTCHET!$L$518</f>
        <v>0</v>
      </c>
      <c r="F49" s="1596"/>
      <c r="G49" s="1596"/>
      <c r="H49" s="1596"/>
      <c r="I49" s="1596"/>
      <c r="J49" s="1596"/>
      <c r="K49" s="1596"/>
      <c r="L49" s="1596"/>
      <c r="M49" s="1596"/>
      <c r="N49" s="1596"/>
      <c r="O49" s="1589">
        <f t="shared" si="7"/>
        <v>0</v>
      </c>
    </row>
    <row r="50" spans="1:15" ht="25.5">
      <c r="A50" s="1594">
        <v>0</v>
      </c>
      <c r="B50" s="1647" t="s">
        <v>641</v>
      </c>
      <c r="C50" s="1591">
        <v>8800</v>
      </c>
      <c r="D50" s="1588">
        <f>OTCHET!$E$526</f>
        <v>-2516</v>
      </c>
      <c r="E50" s="1588">
        <f>OTCHET!$L$526</f>
        <v>-10105</v>
      </c>
      <c r="F50" s="1596"/>
      <c r="G50" s="1596"/>
      <c r="H50" s="1596"/>
      <c r="I50" s="1596"/>
      <c r="J50" s="1596"/>
      <c r="K50" s="1596"/>
      <c r="L50" s="1596"/>
      <c r="M50" s="1596"/>
      <c r="N50" s="1596"/>
      <c r="O50" s="1589">
        <f t="shared" si="7"/>
        <v>-10105</v>
      </c>
    </row>
    <row r="51" spans="1:15" ht="12.75">
      <c r="A51" s="1594">
        <v>0</v>
      </c>
      <c r="B51" s="1647" t="s">
        <v>642</v>
      </c>
      <c r="C51" s="1591">
        <v>9000</v>
      </c>
      <c r="D51" s="1588">
        <f>OTCHET!$E$537</f>
        <v>0</v>
      </c>
      <c r="E51" s="1588">
        <f>OTCHET!$L$537</f>
        <v>0</v>
      </c>
      <c r="F51" s="1596"/>
      <c r="G51" s="1596"/>
      <c r="H51" s="1596"/>
      <c r="I51" s="1596"/>
      <c r="J51" s="1596"/>
      <c r="K51" s="1596"/>
      <c r="L51" s="1596"/>
      <c r="M51" s="1596"/>
      <c r="N51" s="1596"/>
      <c r="O51" s="1589">
        <f t="shared" si="7"/>
        <v>0</v>
      </c>
    </row>
    <row r="52" spans="1:15" ht="25.5">
      <c r="A52" s="1594"/>
      <c r="B52" s="1647" t="s">
        <v>643</v>
      </c>
      <c r="C52" s="1591">
        <v>9100</v>
      </c>
      <c r="D52" s="1588">
        <f>OTCHET!$E$538</f>
        <v>0</v>
      </c>
      <c r="E52" s="1588">
        <f>OTCHET!$L$538</f>
        <v>0</v>
      </c>
      <c r="F52" s="1596"/>
      <c r="G52" s="1596"/>
      <c r="H52" s="1596"/>
      <c r="I52" s="1596"/>
      <c r="J52" s="1596"/>
      <c r="K52" s="1596"/>
      <c r="L52" s="1596"/>
      <c r="M52" s="1596"/>
      <c r="N52" s="1596"/>
      <c r="O52" s="1589">
        <f t="shared" si="7"/>
        <v>0</v>
      </c>
    </row>
    <row r="53" spans="1:15" ht="12.75">
      <c r="A53" s="1594">
        <v>0</v>
      </c>
      <c r="B53" s="1648" t="s">
        <v>644</v>
      </c>
      <c r="C53" s="1591">
        <v>9300</v>
      </c>
      <c r="D53" s="1641">
        <f>SUM(D54:D63)</f>
        <v>0</v>
      </c>
      <c r="E53" s="1641">
        <f aca="true" t="shared" si="8" ref="E53:N53">SUM(E54:E63)</f>
        <v>0</v>
      </c>
      <c r="F53" s="1641">
        <f t="shared" si="8"/>
        <v>0</v>
      </c>
      <c r="G53" s="1641">
        <f t="shared" si="8"/>
        <v>0</v>
      </c>
      <c r="H53" s="1641">
        <f t="shared" si="8"/>
        <v>0</v>
      </c>
      <c r="I53" s="1641">
        <f t="shared" si="8"/>
        <v>0</v>
      </c>
      <c r="J53" s="1641">
        <f t="shared" si="8"/>
        <v>0</v>
      </c>
      <c r="K53" s="1641">
        <f t="shared" si="8"/>
        <v>0</v>
      </c>
      <c r="L53" s="1641">
        <f t="shared" si="8"/>
        <v>0</v>
      </c>
      <c r="M53" s="1641">
        <f t="shared" si="8"/>
        <v>0</v>
      </c>
      <c r="N53" s="1641">
        <f t="shared" si="8"/>
        <v>0</v>
      </c>
      <c r="O53" s="1642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4">
        <v>0</v>
      </c>
      <c r="B54" s="1643" t="s">
        <v>645</v>
      </c>
      <c r="C54" s="1591">
        <v>9301</v>
      </c>
      <c r="D54" s="1588">
        <f>OTCHET!$E$547</f>
        <v>0</v>
      </c>
      <c r="E54" s="1588">
        <f>OTCHET!$L$547</f>
        <v>0</v>
      </c>
      <c r="F54" s="1596"/>
      <c r="G54" s="1596"/>
      <c r="H54" s="1596"/>
      <c r="I54" s="1596"/>
      <c r="J54" s="1596"/>
      <c r="K54" s="1596"/>
      <c r="L54" s="1596"/>
      <c r="M54" s="1596"/>
      <c r="N54" s="1596"/>
      <c r="O54" s="1589">
        <f aca="true" t="shared" si="9" ref="O54:O63">SUM(E54:N54)</f>
        <v>0</v>
      </c>
    </row>
    <row r="55" spans="1:15" ht="25.5">
      <c r="A55" s="1594">
        <v>0</v>
      </c>
      <c r="B55" s="1643" t="s">
        <v>646</v>
      </c>
      <c r="C55" s="1591">
        <v>9310</v>
      </c>
      <c r="D55" s="1588">
        <f>OTCHET!$E$548</f>
        <v>0</v>
      </c>
      <c r="E55" s="1588">
        <f>OTCHET!$L$548</f>
        <v>0</v>
      </c>
      <c r="F55" s="1596"/>
      <c r="G55" s="1596"/>
      <c r="H55" s="1596"/>
      <c r="I55" s="1596"/>
      <c r="J55" s="1596"/>
      <c r="K55" s="1596"/>
      <c r="L55" s="1596"/>
      <c r="M55" s="1596"/>
      <c r="N55" s="1596"/>
      <c r="O55" s="1589">
        <f t="shared" si="9"/>
        <v>0</v>
      </c>
    </row>
    <row r="56" spans="1:15" ht="12.75">
      <c r="A56" s="1594">
        <v>0</v>
      </c>
      <c r="B56" s="1643" t="s">
        <v>647</v>
      </c>
      <c r="C56" s="1591">
        <v>9317</v>
      </c>
      <c r="D56" s="1588">
        <f>OTCHET!$E$549</f>
        <v>0</v>
      </c>
      <c r="E56" s="1588">
        <f>OTCHET!$L$549</f>
        <v>0</v>
      </c>
      <c r="F56" s="1596"/>
      <c r="G56" s="1596"/>
      <c r="H56" s="1596"/>
      <c r="I56" s="1596"/>
      <c r="J56" s="1596"/>
      <c r="K56" s="1596"/>
      <c r="L56" s="1596"/>
      <c r="M56" s="1596"/>
      <c r="N56" s="1596"/>
      <c r="O56" s="1589">
        <f t="shared" si="9"/>
        <v>0</v>
      </c>
    </row>
    <row r="57" spans="1:15" ht="12.75">
      <c r="A57" s="1594">
        <v>0</v>
      </c>
      <c r="B57" s="1643" t="s">
        <v>648</v>
      </c>
      <c r="C57" s="1591">
        <v>9318</v>
      </c>
      <c r="D57" s="1588">
        <f>OTCHET!$E$550</f>
        <v>0</v>
      </c>
      <c r="E57" s="1588">
        <f>OTCHET!$L$550</f>
        <v>0</v>
      </c>
      <c r="F57" s="1596"/>
      <c r="G57" s="1596"/>
      <c r="H57" s="1596"/>
      <c r="I57" s="1596"/>
      <c r="J57" s="1596"/>
      <c r="K57" s="1596"/>
      <c r="L57" s="1596"/>
      <c r="M57" s="1596"/>
      <c r="N57" s="1596"/>
      <c r="O57" s="1589">
        <f t="shared" si="9"/>
        <v>0</v>
      </c>
    </row>
    <row r="58" spans="1:15" ht="38.25">
      <c r="A58" s="1594">
        <v>0</v>
      </c>
      <c r="B58" s="1643" t="s">
        <v>649</v>
      </c>
      <c r="C58" s="1591">
        <v>9336</v>
      </c>
      <c r="D58" s="1588">
        <f>OTCHET!$E$560</f>
        <v>0</v>
      </c>
      <c r="E58" s="1588">
        <f>OTCHET!$L$560</f>
        <v>0</v>
      </c>
      <c r="F58" s="1596"/>
      <c r="G58" s="1596"/>
      <c r="H58" s="1596"/>
      <c r="I58" s="1596"/>
      <c r="J58" s="1596"/>
      <c r="K58" s="1596"/>
      <c r="L58" s="1596"/>
      <c r="M58" s="1596"/>
      <c r="N58" s="1596"/>
      <c r="O58" s="1589">
        <f t="shared" si="9"/>
        <v>0</v>
      </c>
    </row>
    <row r="59" spans="1:15" ht="38.25">
      <c r="A59" s="1594">
        <v>0</v>
      </c>
      <c r="B59" s="1643" t="s">
        <v>1129</v>
      </c>
      <c r="C59" s="1591">
        <v>9337</v>
      </c>
      <c r="D59" s="1588">
        <f>OTCHET!$E$561</f>
        <v>0</v>
      </c>
      <c r="E59" s="1588">
        <f>OTCHET!$L$561</f>
        <v>0</v>
      </c>
      <c r="F59" s="1596"/>
      <c r="G59" s="1596"/>
      <c r="H59" s="1596"/>
      <c r="I59" s="1596"/>
      <c r="J59" s="1596"/>
      <c r="K59" s="1596"/>
      <c r="L59" s="1596"/>
      <c r="M59" s="1596"/>
      <c r="N59" s="1596"/>
      <c r="O59" s="1589">
        <f t="shared" si="9"/>
        <v>0</v>
      </c>
    </row>
    <row r="60" spans="1:15" ht="12.75">
      <c r="A60" s="1594">
        <v>0</v>
      </c>
      <c r="B60" s="1643" t="s">
        <v>1130</v>
      </c>
      <c r="C60" s="1591">
        <v>9338</v>
      </c>
      <c r="D60" s="1588">
        <f>OTCHET!$E$562</f>
        <v>0</v>
      </c>
      <c r="E60" s="1588">
        <f>OTCHET!$L$562</f>
        <v>0</v>
      </c>
      <c r="F60" s="1596"/>
      <c r="G60" s="1596"/>
      <c r="H60" s="1596"/>
      <c r="I60" s="1596"/>
      <c r="J60" s="1596"/>
      <c r="K60" s="1596"/>
      <c r="L60" s="1596"/>
      <c r="M60" s="1596"/>
      <c r="N60" s="1596"/>
      <c r="O60" s="1589">
        <f t="shared" si="9"/>
        <v>0</v>
      </c>
    </row>
    <row r="61" spans="1:15" ht="12.75">
      <c r="A61" s="1594">
        <v>0</v>
      </c>
      <c r="B61" s="1643" t="s">
        <v>1996</v>
      </c>
      <c r="C61" s="1591">
        <v>9339</v>
      </c>
      <c r="D61" s="1588">
        <f>OTCHET!$E$563</f>
        <v>0</v>
      </c>
      <c r="E61" s="1588">
        <f>OTCHET!$L$563</f>
        <v>0</v>
      </c>
      <c r="F61" s="1596"/>
      <c r="G61" s="1596"/>
      <c r="H61" s="1596"/>
      <c r="I61" s="1596"/>
      <c r="J61" s="1596"/>
      <c r="K61" s="1596"/>
      <c r="L61" s="1596"/>
      <c r="M61" s="1596"/>
      <c r="N61" s="1596"/>
      <c r="O61" s="1589">
        <f t="shared" si="9"/>
        <v>0</v>
      </c>
    </row>
    <row r="62" spans="1:15" ht="25.5">
      <c r="A62" s="1594">
        <v>0</v>
      </c>
      <c r="B62" s="1643" t="s">
        <v>1997</v>
      </c>
      <c r="C62" s="1591">
        <v>9395</v>
      </c>
      <c r="D62" s="1588">
        <f>OTCHET!$E$566</f>
        <v>0</v>
      </c>
      <c r="E62" s="1588">
        <f>OTCHET!$L$566</f>
        <v>0</v>
      </c>
      <c r="F62" s="1596"/>
      <c r="G62" s="1596"/>
      <c r="H62" s="1596"/>
      <c r="I62" s="1596"/>
      <c r="J62" s="1596"/>
      <c r="K62" s="1596"/>
      <c r="L62" s="1596"/>
      <c r="M62" s="1596"/>
      <c r="N62" s="1596"/>
      <c r="O62" s="1589">
        <f t="shared" si="9"/>
        <v>0</v>
      </c>
    </row>
    <row r="63" spans="1:15" ht="25.5">
      <c r="A63" s="1594">
        <v>0</v>
      </c>
      <c r="B63" s="1643" t="s">
        <v>1998</v>
      </c>
      <c r="C63" s="1591">
        <v>9396</v>
      </c>
      <c r="D63" s="1588">
        <f>OTCHET!$E$567</f>
        <v>0</v>
      </c>
      <c r="E63" s="1588">
        <f>OTCHET!$L$567</f>
        <v>0</v>
      </c>
      <c r="F63" s="1596"/>
      <c r="G63" s="1596"/>
      <c r="H63" s="1596"/>
      <c r="I63" s="1596"/>
      <c r="J63" s="1596"/>
      <c r="K63" s="1596"/>
      <c r="L63" s="1596"/>
      <c r="M63" s="1596"/>
      <c r="N63" s="1596"/>
      <c r="O63" s="1589">
        <f t="shared" si="9"/>
        <v>0</v>
      </c>
    </row>
    <row r="64" spans="1:15" ht="12.75">
      <c r="A64" s="1594">
        <v>0</v>
      </c>
      <c r="B64" s="1640" t="s">
        <v>1999</v>
      </c>
      <c r="C64" s="1591">
        <v>9500</v>
      </c>
      <c r="D64" s="1641">
        <f>+D65+D68+D66+D67</f>
        <v>5770</v>
      </c>
      <c r="E64" s="1641">
        <f aca="true" t="shared" si="10" ref="E64:N64">+E65+E68+E66+E67</f>
        <v>-9064</v>
      </c>
      <c r="F64" s="1641">
        <f t="shared" si="10"/>
        <v>0</v>
      </c>
      <c r="G64" s="1641">
        <f t="shared" si="10"/>
        <v>0</v>
      </c>
      <c r="H64" s="1641">
        <f t="shared" si="10"/>
        <v>0</v>
      </c>
      <c r="I64" s="1641">
        <f t="shared" si="10"/>
        <v>0</v>
      </c>
      <c r="J64" s="1641">
        <f t="shared" si="10"/>
        <v>0</v>
      </c>
      <c r="K64" s="1641">
        <f t="shared" si="10"/>
        <v>0</v>
      </c>
      <c r="L64" s="1641">
        <f t="shared" si="10"/>
        <v>0</v>
      </c>
      <c r="M64" s="1641">
        <f t="shared" si="10"/>
        <v>0</v>
      </c>
      <c r="N64" s="1641">
        <f t="shared" si="10"/>
        <v>0</v>
      </c>
      <c r="O64" s="1642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-9064</v>
      </c>
    </row>
    <row r="65" spans="1:15" ht="25.5">
      <c r="A65" s="1594">
        <v>0</v>
      </c>
      <c r="B65" s="1643" t="s">
        <v>2012</v>
      </c>
      <c r="C65" s="1610">
        <v>9501</v>
      </c>
      <c r="D65" s="1588">
        <f>SUM(OTCHET!$E$569:OTCHET!$E$574)</f>
        <v>5770</v>
      </c>
      <c r="E65" s="1588">
        <f>SUM(OTCHET!$L$569:OTCHET!$L$574)</f>
        <v>5770</v>
      </c>
      <c r="F65" s="1588"/>
      <c r="G65" s="1588"/>
      <c r="H65" s="1588"/>
      <c r="I65" s="1588"/>
      <c r="J65" s="1588"/>
      <c r="K65" s="1588"/>
      <c r="L65" s="1588"/>
      <c r="M65" s="1588"/>
      <c r="N65" s="1588"/>
      <c r="O65" s="1589">
        <f>$E$65</f>
        <v>5770</v>
      </c>
    </row>
    <row r="66" spans="1:15" ht="12.75">
      <c r="A66" s="1594"/>
      <c r="B66" s="1644" t="s">
        <v>2013</v>
      </c>
      <c r="C66" s="1610">
        <v>9507</v>
      </c>
      <c r="D66" s="1588">
        <f>SUM(OTCHET!$E$575:OTCHET!$E$580)</f>
        <v>0</v>
      </c>
      <c r="E66" s="1588">
        <f>SUM(OTCHET!$L$575:OTCHET!$L$580)</f>
        <v>-14834</v>
      </c>
      <c r="F66" s="1596"/>
      <c r="G66" s="1596"/>
      <c r="H66" s="1596"/>
      <c r="I66" s="1596"/>
      <c r="J66" s="1596"/>
      <c r="K66" s="1596"/>
      <c r="L66" s="1596"/>
      <c r="M66" s="1596"/>
      <c r="N66" s="1596"/>
      <c r="O66" s="1589">
        <f>SUM(E66:N66)</f>
        <v>-14834</v>
      </c>
    </row>
    <row r="67" spans="1:15" ht="12.75">
      <c r="A67" s="1594"/>
      <c r="B67" s="1644" t="s">
        <v>2000</v>
      </c>
      <c r="C67" s="1591">
        <v>9513</v>
      </c>
      <c r="D67" s="1588">
        <f>OTCHET!$E$581</f>
        <v>0</v>
      </c>
      <c r="E67" s="1588">
        <f>OTCHET!$L$581</f>
        <v>0</v>
      </c>
      <c r="F67" s="1596"/>
      <c r="G67" s="1596"/>
      <c r="H67" s="1596"/>
      <c r="I67" s="1596"/>
      <c r="J67" s="1596"/>
      <c r="K67" s="1596"/>
      <c r="L67" s="1596"/>
      <c r="M67" s="1596"/>
      <c r="N67" s="1596"/>
      <c r="O67" s="1589">
        <f>SUM(E67:N67)</f>
        <v>0</v>
      </c>
    </row>
    <row r="68" spans="1:15" ht="26.25" thickBot="1">
      <c r="A68" s="1594">
        <v>0</v>
      </c>
      <c r="B68" s="1649" t="s">
        <v>2001</v>
      </c>
      <c r="C68" s="1650">
        <v>9514</v>
      </c>
      <c r="D68" s="1651">
        <f>OTCHET!$E$582</f>
        <v>0</v>
      </c>
      <c r="E68" s="1651">
        <f>OTCHET!$L$582</f>
        <v>0</v>
      </c>
      <c r="F68" s="1652"/>
      <c r="G68" s="1652"/>
      <c r="H68" s="1652"/>
      <c r="I68" s="1652"/>
      <c r="J68" s="1652"/>
      <c r="K68" s="1652"/>
      <c r="L68" s="1652"/>
      <c r="M68" s="1652"/>
      <c r="N68" s="1652"/>
      <c r="O68" s="1653">
        <f>SUM(E68:N68)</f>
        <v>0</v>
      </c>
    </row>
    <row r="69" ht="12.75">
      <c r="C69" s="1654" t="s">
        <v>2002</v>
      </c>
    </row>
    <row r="71" ht="15.75">
      <c r="B71" s="1655" t="s">
        <v>2003</v>
      </c>
    </row>
    <row r="72" spans="2:15" ht="28.5" customHeight="1">
      <c r="B72" s="1889" t="s">
        <v>650</v>
      </c>
      <c r="C72" s="1889"/>
      <c r="D72" s="1889"/>
      <c r="E72" s="1889"/>
      <c r="F72" s="1889"/>
      <c r="G72" s="1889"/>
      <c r="H72" s="1889"/>
      <c r="I72" s="1889"/>
      <c r="J72" s="1889"/>
      <c r="K72" s="1889"/>
      <c r="L72" s="1889"/>
      <c r="M72" s="1889"/>
      <c r="N72" s="1889"/>
      <c r="O72" s="1889"/>
    </row>
    <row r="73" spans="2:23" ht="63" customHeight="1">
      <c r="B73" s="1889" t="s">
        <v>1232</v>
      </c>
      <c r="C73" s="1889"/>
      <c r="D73" s="1889"/>
      <c r="E73" s="1889"/>
      <c r="F73" s="1889"/>
      <c r="G73" s="1889"/>
      <c r="H73" s="1889"/>
      <c r="I73" s="1889"/>
      <c r="J73" s="1889"/>
      <c r="K73" s="1889"/>
      <c r="L73" s="1889"/>
      <c r="M73" s="1889"/>
      <c r="N73" s="1889"/>
      <c r="O73" s="1889"/>
      <c r="P73" s="1656"/>
      <c r="Q73" s="1656"/>
      <c r="R73" s="1656"/>
      <c r="S73" s="1656"/>
      <c r="T73" s="1656"/>
      <c r="U73" s="1656"/>
      <c r="V73" s="1656"/>
      <c r="W73" s="1656"/>
    </row>
    <row r="74" spans="2:23" ht="31.5" customHeight="1">
      <c r="B74" s="1889" t="s">
        <v>1233</v>
      </c>
      <c r="C74" s="1889"/>
      <c r="D74" s="1889"/>
      <c r="E74" s="1889"/>
      <c r="F74" s="1889"/>
      <c r="G74" s="1889"/>
      <c r="H74" s="1889"/>
      <c r="I74" s="1889"/>
      <c r="J74" s="1889"/>
      <c r="K74" s="1889"/>
      <c r="L74" s="1889"/>
      <c r="M74" s="1889"/>
      <c r="N74" s="1889"/>
      <c r="O74" s="1889"/>
      <c r="P74" s="1656"/>
      <c r="Q74" s="1656"/>
      <c r="R74" s="1656"/>
      <c r="S74" s="1656"/>
      <c r="T74" s="1656"/>
      <c r="U74" s="1656"/>
      <c r="V74" s="1656"/>
      <c r="W74" s="1656"/>
    </row>
    <row r="75" spans="2:23" ht="55.5" customHeight="1">
      <c r="B75" s="1889" t="s">
        <v>676</v>
      </c>
      <c r="C75" s="1889"/>
      <c r="D75" s="1889"/>
      <c r="E75" s="1889"/>
      <c r="F75" s="1889"/>
      <c r="G75" s="1889"/>
      <c r="H75" s="1889"/>
      <c r="I75" s="1889"/>
      <c r="J75" s="1889"/>
      <c r="K75" s="1889"/>
      <c r="L75" s="1889"/>
      <c r="M75" s="1889"/>
      <c r="N75" s="1889"/>
      <c r="O75" s="1889"/>
      <c r="P75" s="1656"/>
      <c r="Q75" s="1656"/>
      <c r="R75" s="1656"/>
      <c r="S75" s="1656"/>
      <c r="T75" s="1656"/>
      <c r="U75" s="1656"/>
      <c r="V75" s="1656"/>
      <c r="W75" s="1656"/>
    </row>
    <row r="76" spans="2:23" ht="33.75" customHeight="1">
      <c r="B76" s="1889" t="s">
        <v>2010</v>
      </c>
      <c r="C76" s="1889"/>
      <c r="D76" s="1889"/>
      <c r="E76" s="1889"/>
      <c r="F76" s="1889"/>
      <c r="G76" s="1889"/>
      <c r="H76" s="1889"/>
      <c r="I76" s="1889"/>
      <c r="J76" s="1889"/>
      <c r="K76" s="1889"/>
      <c r="L76" s="1889"/>
      <c r="M76" s="1889"/>
      <c r="N76" s="1889"/>
      <c r="O76" s="1889"/>
      <c r="P76" s="1656"/>
      <c r="Q76" s="1656"/>
      <c r="R76" s="1656"/>
      <c r="S76" s="1656"/>
      <c r="T76" s="1656"/>
      <c r="U76" s="1656"/>
      <c r="V76" s="1656"/>
      <c r="W76" s="1656"/>
    </row>
    <row r="77" spans="2:23" ht="32.25" customHeight="1">
      <c r="B77" s="1889" t="s">
        <v>1234</v>
      </c>
      <c r="C77" s="1889"/>
      <c r="D77" s="1889"/>
      <c r="E77" s="1889"/>
      <c r="F77" s="1889"/>
      <c r="G77" s="1889"/>
      <c r="H77" s="1889"/>
      <c r="I77" s="1889"/>
      <c r="J77" s="1889"/>
      <c r="K77" s="1889"/>
      <c r="L77" s="1889"/>
      <c r="M77" s="1889"/>
      <c r="N77" s="1889"/>
      <c r="O77" s="1889"/>
      <c r="P77" s="1656"/>
      <c r="Q77" s="1656"/>
      <c r="R77" s="1656"/>
      <c r="S77" s="1656"/>
      <c r="T77" s="1656"/>
      <c r="U77" s="1656"/>
      <c r="V77" s="1656"/>
      <c r="W77" s="1656"/>
    </row>
  </sheetData>
  <sheetProtection password="81B0" sheet="1" objects="1"/>
  <mergeCells count="11">
    <mergeCell ref="O4:O5"/>
    <mergeCell ref="B72:O72"/>
    <mergeCell ref="B73:O73"/>
    <mergeCell ref="B1:E1"/>
    <mergeCell ref="B4:B7"/>
    <mergeCell ref="C4:C7"/>
    <mergeCell ref="F4:N4"/>
    <mergeCell ref="B74:O74"/>
    <mergeCell ref="B75:O75"/>
    <mergeCell ref="B76:O76"/>
    <mergeCell ref="B77:O77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60</v>
      </c>
      <c r="B1" s="1451" t="s">
        <v>1501</v>
      </c>
      <c r="C1" s="1450"/>
    </row>
    <row r="2" spans="1:3" ht="31.5" customHeight="1">
      <c r="A2" s="1453">
        <v>0</v>
      </c>
      <c r="B2" s="1454" t="s">
        <v>210</v>
      </c>
      <c r="C2" s="1455" t="s">
        <v>2128</v>
      </c>
    </row>
    <row r="3" spans="1:3" ht="35.25" customHeight="1">
      <c r="A3" s="1453">
        <v>33</v>
      </c>
      <c r="B3" s="1454" t="s">
        <v>211</v>
      </c>
      <c r="C3" s="1456" t="s">
        <v>2129</v>
      </c>
    </row>
    <row r="4" spans="1:3" ht="35.25" customHeight="1">
      <c r="A4" s="1453">
        <v>42</v>
      </c>
      <c r="B4" s="1454" t="s">
        <v>212</v>
      </c>
      <c r="C4" s="1457" t="s">
        <v>2130</v>
      </c>
    </row>
    <row r="5" spans="1:3" ht="19.5">
      <c r="A5" s="1453">
        <v>96</v>
      </c>
      <c r="B5" s="1454" t="s">
        <v>213</v>
      </c>
      <c r="C5" s="1457" t="s">
        <v>2131</v>
      </c>
    </row>
    <row r="6" spans="1:3" ht="19.5">
      <c r="A6" s="1453">
        <v>97</v>
      </c>
      <c r="B6" s="1454" t="s">
        <v>214</v>
      </c>
      <c r="C6" s="1457" t="s">
        <v>2132</v>
      </c>
    </row>
    <row r="7" spans="1:3" ht="19.5">
      <c r="A7" s="1453">
        <v>98</v>
      </c>
      <c r="B7" s="1454" t="s">
        <v>2004</v>
      </c>
      <c r="C7" s="1457" t="s">
        <v>2133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667" t="s">
        <v>60</v>
      </c>
      <c r="B10" s="1668" t="s">
        <v>1500</v>
      </c>
      <c r="C10" s="1667"/>
    </row>
    <row r="11" spans="1:3" ht="14.25">
      <c r="A11" s="1669"/>
      <c r="B11" s="1670" t="s">
        <v>949</v>
      </c>
      <c r="C11" s="1669"/>
    </row>
    <row r="12" spans="1:3" ht="15.75">
      <c r="A12" s="1461">
        <v>1101</v>
      </c>
      <c r="B12" s="1462" t="s">
        <v>950</v>
      </c>
      <c r="C12" s="1461">
        <v>1101</v>
      </c>
    </row>
    <row r="13" spans="1:3" ht="15.75">
      <c r="A13" s="1461">
        <v>1103</v>
      </c>
      <c r="B13" s="1463" t="s">
        <v>951</v>
      </c>
      <c r="C13" s="1461">
        <v>1103</v>
      </c>
    </row>
    <row r="14" spans="1:3" ht="15.75">
      <c r="A14" s="1461">
        <v>1104</v>
      </c>
      <c r="B14" s="1464" t="s">
        <v>468</v>
      </c>
      <c r="C14" s="1461">
        <v>1104</v>
      </c>
    </row>
    <row r="15" spans="1:3" ht="15.75">
      <c r="A15" s="1461">
        <v>1105</v>
      </c>
      <c r="B15" s="1464" t="s">
        <v>469</v>
      </c>
      <c r="C15" s="1461">
        <v>1105</v>
      </c>
    </row>
    <row r="16" spans="1:3" ht="15.75">
      <c r="A16" s="1461">
        <v>1106</v>
      </c>
      <c r="B16" s="1464" t="s">
        <v>470</v>
      </c>
      <c r="C16" s="1461">
        <v>1106</v>
      </c>
    </row>
    <row r="17" spans="1:3" ht="15.75">
      <c r="A17" s="1461">
        <v>1107</v>
      </c>
      <c r="B17" s="1464" t="s">
        <v>471</v>
      </c>
      <c r="C17" s="1461">
        <v>1107</v>
      </c>
    </row>
    <row r="18" spans="1:3" ht="15.75">
      <c r="A18" s="1461">
        <v>1108</v>
      </c>
      <c r="B18" s="1464" t="s">
        <v>472</v>
      </c>
      <c r="C18" s="1461">
        <v>1108</v>
      </c>
    </row>
    <row r="19" spans="1:3" ht="15.75">
      <c r="A19" s="1461">
        <v>1111</v>
      </c>
      <c r="B19" s="1465" t="s">
        <v>473</v>
      </c>
      <c r="C19" s="1461">
        <v>1111</v>
      </c>
    </row>
    <row r="20" spans="1:3" ht="15.75">
      <c r="A20" s="1461">
        <v>1115</v>
      </c>
      <c r="B20" s="1465" t="s">
        <v>474</v>
      </c>
      <c r="C20" s="1461">
        <v>1115</v>
      </c>
    </row>
    <row r="21" spans="1:3" ht="15.75">
      <c r="A21" s="1461">
        <v>1116</v>
      </c>
      <c r="B21" s="1465" t="s">
        <v>475</v>
      </c>
      <c r="C21" s="1461">
        <v>1116</v>
      </c>
    </row>
    <row r="22" spans="1:3" ht="15.75">
      <c r="A22" s="1461">
        <v>1117</v>
      </c>
      <c r="B22" s="1465" t="s">
        <v>476</v>
      </c>
      <c r="C22" s="1461">
        <v>1117</v>
      </c>
    </row>
    <row r="23" spans="1:3" ht="15.75">
      <c r="A23" s="1461">
        <v>1121</v>
      </c>
      <c r="B23" s="1464" t="s">
        <v>477</v>
      </c>
      <c r="C23" s="1461">
        <v>1121</v>
      </c>
    </row>
    <row r="24" spans="1:3" ht="15.75">
      <c r="A24" s="1461">
        <v>1122</v>
      </c>
      <c r="B24" s="1464" t="s">
        <v>478</v>
      </c>
      <c r="C24" s="1461">
        <v>1122</v>
      </c>
    </row>
    <row r="25" spans="1:3" ht="15.75">
      <c r="A25" s="1461">
        <v>1123</v>
      </c>
      <c r="B25" s="1464" t="s">
        <v>479</v>
      </c>
      <c r="C25" s="1461">
        <v>1123</v>
      </c>
    </row>
    <row r="26" spans="1:3" ht="15.75">
      <c r="A26" s="1461">
        <v>1125</v>
      </c>
      <c r="B26" s="1466" t="s">
        <v>480</v>
      </c>
      <c r="C26" s="1461">
        <v>1125</v>
      </c>
    </row>
    <row r="27" spans="1:3" ht="15.75">
      <c r="A27" s="1461">
        <v>1128</v>
      </c>
      <c r="B27" s="1464" t="s">
        <v>481</v>
      </c>
      <c r="C27" s="1461">
        <v>1128</v>
      </c>
    </row>
    <row r="28" spans="1:3" ht="15.75">
      <c r="A28" s="1461">
        <v>1139</v>
      </c>
      <c r="B28" s="1467" t="s">
        <v>482</v>
      </c>
      <c r="C28" s="1461">
        <v>1139</v>
      </c>
    </row>
    <row r="29" spans="1:3" ht="15.75">
      <c r="A29" s="1461">
        <v>1141</v>
      </c>
      <c r="B29" s="1465" t="s">
        <v>483</v>
      </c>
      <c r="C29" s="1461">
        <v>1141</v>
      </c>
    </row>
    <row r="30" spans="1:3" ht="15.75">
      <c r="A30" s="1461">
        <v>1142</v>
      </c>
      <c r="B30" s="1464" t="s">
        <v>484</v>
      </c>
      <c r="C30" s="1461">
        <v>1142</v>
      </c>
    </row>
    <row r="31" spans="1:3" ht="15.75">
      <c r="A31" s="1461">
        <v>1143</v>
      </c>
      <c r="B31" s="1465" t="s">
        <v>485</v>
      </c>
      <c r="C31" s="1461">
        <v>1143</v>
      </c>
    </row>
    <row r="32" spans="1:3" ht="15.75">
      <c r="A32" s="1461">
        <v>1144</v>
      </c>
      <c r="B32" s="1465" t="s">
        <v>486</v>
      </c>
      <c r="C32" s="1461">
        <v>1144</v>
      </c>
    </row>
    <row r="33" spans="1:3" ht="15.75">
      <c r="A33" s="1461">
        <v>1145</v>
      </c>
      <c r="B33" s="1464" t="s">
        <v>974</v>
      </c>
      <c r="C33" s="1461">
        <v>1145</v>
      </c>
    </row>
    <row r="34" spans="1:3" ht="15.75">
      <c r="A34" s="1461">
        <v>1146</v>
      </c>
      <c r="B34" s="1465" t="s">
        <v>975</v>
      </c>
      <c r="C34" s="1461">
        <v>1146</v>
      </c>
    </row>
    <row r="35" spans="1:3" ht="15.75">
      <c r="A35" s="1461">
        <v>1147</v>
      </c>
      <c r="B35" s="1465" t="s">
        <v>976</v>
      </c>
      <c r="C35" s="1461">
        <v>1147</v>
      </c>
    </row>
    <row r="36" spans="1:3" ht="15.75">
      <c r="A36" s="1461">
        <v>1148</v>
      </c>
      <c r="B36" s="1465" t="s">
        <v>977</v>
      </c>
      <c r="C36" s="1461">
        <v>1148</v>
      </c>
    </row>
    <row r="37" spans="1:3" ht="15.75">
      <c r="A37" s="1461">
        <v>1149</v>
      </c>
      <c r="B37" s="1465" t="s">
        <v>978</v>
      </c>
      <c r="C37" s="1461">
        <v>1149</v>
      </c>
    </row>
    <row r="38" spans="1:3" ht="15.75">
      <c r="A38" s="1461">
        <v>1151</v>
      </c>
      <c r="B38" s="1465" t="s">
        <v>979</v>
      </c>
      <c r="C38" s="1461">
        <v>1151</v>
      </c>
    </row>
    <row r="39" spans="1:3" ht="15.75">
      <c r="A39" s="1461">
        <v>1158</v>
      </c>
      <c r="B39" s="1464" t="s">
        <v>980</v>
      </c>
      <c r="C39" s="1461">
        <v>1158</v>
      </c>
    </row>
    <row r="40" spans="1:3" ht="15.75">
      <c r="A40" s="1461">
        <v>1161</v>
      </c>
      <c r="B40" s="1464" t="s">
        <v>981</v>
      </c>
      <c r="C40" s="1461">
        <v>1161</v>
      </c>
    </row>
    <row r="41" spans="1:3" ht="15.75">
      <c r="A41" s="1461">
        <v>1162</v>
      </c>
      <c r="B41" s="1464" t="s">
        <v>490</v>
      </c>
      <c r="C41" s="1461">
        <v>1162</v>
      </c>
    </row>
    <row r="42" spans="1:3" ht="15.75">
      <c r="A42" s="1461">
        <v>1163</v>
      </c>
      <c r="B42" s="1464" t="s">
        <v>491</v>
      </c>
      <c r="C42" s="1461">
        <v>1163</v>
      </c>
    </row>
    <row r="43" spans="1:3" ht="15.75">
      <c r="A43" s="1461">
        <v>1168</v>
      </c>
      <c r="B43" s="1464" t="s">
        <v>492</v>
      </c>
      <c r="C43" s="1461">
        <v>1168</v>
      </c>
    </row>
    <row r="44" spans="1:3" ht="15.75">
      <c r="A44" s="1461">
        <v>1179</v>
      </c>
      <c r="B44" s="1465" t="s">
        <v>493</v>
      </c>
      <c r="C44" s="1461">
        <v>1179</v>
      </c>
    </row>
    <row r="45" spans="1:3" ht="15.75">
      <c r="A45" s="1461">
        <v>2201</v>
      </c>
      <c r="B45" s="1465" t="s">
        <v>494</v>
      </c>
      <c r="C45" s="1461">
        <v>2201</v>
      </c>
    </row>
    <row r="46" spans="1:3" ht="15.75">
      <c r="A46" s="1461">
        <v>2205</v>
      </c>
      <c r="B46" s="1464" t="s">
        <v>495</v>
      </c>
      <c r="C46" s="1461">
        <v>2205</v>
      </c>
    </row>
    <row r="47" spans="1:3" ht="15.75">
      <c r="A47" s="1461">
        <v>2206</v>
      </c>
      <c r="B47" s="1467" t="s">
        <v>496</v>
      </c>
      <c r="C47" s="1461">
        <v>2206</v>
      </c>
    </row>
    <row r="48" spans="1:3" ht="15.75">
      <c r="A48" s="1461">
        <v>2215</v>
      </c>
      <c r="B48" s="1464" t="s">
        <v>497</v>
      </c>
      <c r="C48" s="1461">
        <v>2215</v>
      </c>
    </row>
    <row r="49" spans="1:3" ht="15.75">
      <c r="A49" s="1461">
        <v>2218</v>
      </c>
      <c r="B49" s="1464" t="s">
        <v>498</v>
      </c>
      <c r="C49" s="1461">
        <v>2218</v>
      </c>
    </row>
    <row r="50" spans="1:3" ht="15.75">
      <c r="A50" s="1461">
        <v>2219</v>
      </c>
      <c r="B50" s="1464" t="s">
        <v>1014</v>
      </c>
      <c r="C50" s="1461">
        <v>2219</v>
      </c>
    </row>
    <row r="51" spans="1:3" ht="15.75">
      <c r="A51" s="1461">
        <v>2221</v>
      </c>
      <c r="B51" s="1465" t="s">
        <v>1015</v>
      </c>
      <c r="C51" s="1461">
        <v>2221</v>
      </c>
    </row>
    <row r="52" spans="1:3" ht="15.75">
      <c r="A52" s="1461">
        <v>2222</v>
      </c>
      <c r="B52" s="1468" t="s">
        <v>1016</v>
      </c>
      <c r="C52" s="1461">
        <v>2222</v>
      </c>
    </row>
    <row r="53" spans="1:3" ht="15.75">
      <c r="A53" s="1461">
        <v>2223</v>
      </c>
      <c r="B53" s="1468" t="s">
        <v>1611</v>
      </c>
      <c r="C53" s="1461">
        <v>2223</v>
      </c>
    </row>
    <row r="54" spans="1:3" ht="15.75">
      <c r="A54" s="1461">
        <v>2224</v>
      </c>
      <c r="B54" s="1467" t="s">
        <v>1017</v>
      </c>
      <c r="C54" s="1461">
        <v>2224</v>
      </c>
    </row>
    <row r="55" spans="1:3" ht="15.75">
      <c r="A55" s="1461">
        <v>2225</v>
      </c>
      <c r="B55" s="1464" t="s">
        <v>1314</v>
      </c>
      <c r="C55" s="1461">
        <v>2225</v>
      </c>
    </row>
    <row r="56" spans="1:3" ht="15.75">
      <c r="A56" s="1461">
        <v>2228</v>
      </c>
      <c r="B56" s="1464" t="s">
        <v>1315</v>
      </c>
      <c r="C56" s="1461">
        <v>2228</v>
      </c>
    </row>
    <row r="57" spans="1:3" ht="15.75">
      <c r="A57" s="1461">
        <v>2239</v>
      </c>
      <c r="B57" s="1465" t="s">
        <v>1316</v>
      </c>
      <c r="C57" s="1461">
        <v>2239</v>
      </c>
    </row>
    <row r="58" spans="1:3" ht="15.75">
      <c r="A58" s="1461">
        <v>2241</v>
      </c>
      <c r="B58" s="1468" t="s">
        <v>1317</v>
      </c>
      <c r="C58" s="1461">
        <v>2241</v>
      </c>
    </row>
    <row r="59" spans="1:3" ht="15.75">
      <c r="A59" s="1461">
        <v>2242</v>
      </c>
      <c r="B59" s="1468" t="s">
        <v>1318</v>
      </c>
      <c r="C59" s="1461">
        <v>2242</v>
      </c>
    </row>
    <row r="60" spans="1:3" ht="15.75">
      <c r="A60" s="1461">
        <v>2243</v>
      </c>
      <c r="B60" s="1468" t="s">
        <v>1319</v>
      </c>
      <c r="C60" s="1461">
        <v>2243</v>
      </c>
    </row>
    <row r="61" spans="1:3" ht="15.75">
      <c r="A61" s="1461">
        <v>2244</v>
      </c>
      <c r="B61" s="1468" t="s">
        <v>1320</v>
      </c>
      <c r="C61" s="1461">
        <v>2244</v>
      </c>
    </row>
    <row r="62" spans="1:3" ht="15.75">
      <c r="A62" s="1461">
        <v>2245</v>
      </c>
      <c r="B62" s="1469" t="s">
        <v>1321</v>
      </c>
      <c r="C62" s="1461">
        <v>2245</v>
      </c>
    </row>
    <row r="63" spans="1:3" ht="15.75">
      <c r="A63" s="1461">
        <v>2246</v>
      </c>
      <c r="B63" s="1468" t="s">
        <v>1322</v>
      </c>
      <c r="C63" s="1461">
        <v>2246</v>
      </c>
    </row>
    <row r="64" spans="1:3" ht="15.75">
      <c r="A64" s="1461">
        <v>2247</v>
      </c>
      <c r="B64" s="1468" t="s">
        <v>1323</v>
      </c>
      <c r="C64" s="1461">
        <v>2247</v>
      </c>
    </row>
    <row r="65" spans="1:3" ht="15.75">
      <c r="A65" s="1461">
        <v>2248</v>
      </c>
      <c r="B65" s="1468" t="s">
        <v>1324</v>
      </c>
      <c r="C65" s="1461">
        <v>2248</v>
      </c>
    </row>
    <row r="66" spans="1:3" ht="15.75">
      <c r="A66" s="1461">
        <v>2249</v>
      </c>
      <c r="B66" s="1468" t="s">
        <v>1018</v>
      </c>
      <c r="C66" s="1461">
        <v>2249</v>
      </c>
    </row>
    <row r="67" spans="1:3" ht="15.75">
      <c r="A67" s="1461">
        <v>2258</v>
      </c>
      <c r="B67" s="1464" t="s">
        <v>1019</v>
      </c>
      <c r="C67" s="1461">
        <v>2258</v>
      </c>
    </row>
    <row r="68" spans="1:3" ht="15.75">
      <c r="A68" s="1461">
        <v>2259</v>
      </c>
      <c r="B68" s="1467" t="s">
        <v>1020</v>
      </c>
      <c r="C68" s="1461">
        <v>2259</v>
      </c>
    </row>
    <row r="69" spans="1:3" ht="15.75">
      <c r="A69" s="1461">
        <v>2261</v>
      </c>
      <c r="B69" s="1465" t="s">
        <v>1021</v>
      </c>
      <c r="C69" s="1461">
        <v>2261</v>
      </c>
    </row>
    <row r="70" spans="1:3" ht="15.75">
      <c r="A70" s="1461">
        <v>2268</v>
      </c>
      <c r="B70" s="1464" t="s">
        <v>1022</v>
      </c>
      <c r="C70" s="1461">
        <v>2268</v>
      </c>
    </row>
    <row r="71" spans="1:3" ht="15.75">
      <c r="A71" s="1461">
        <v>2279</v>
      </c>
      <c r="B71" s="1465" t="s">
        <v>1023</v>
      </c>
      <c r="C71" s="1461">
        <v>2279</v>
      </c>
    </row>
    <row r="72" spans="1:3" ht="15.75">
      <c r="A72" s="1461">
        <v>2281</v>
      </c>
      <c r="B72" s="1467" t="s">
        <v>1024</v>
      </c>
      <c r="C72" s="1461">
        <v>2281</v>
      </c>
    </row>
    <row r="73" spans="1:3" ht="15.75">
      <c r="A73" s="1461">
        <v>2282</v>
      </c>
      <c r="B73" s="1467" t="s">
        <v>1327</v>
      </c>
      <c r="C73" s="1461">
        <v>2282</v>
      </c>
    </row>
    <row r="74" spans="1:3" ht="15.75">
      <c r="A74" s="1461">
        <v>2283</v>
      </c>
      <c r="B74" s="1467" t="s">
        <v>1328</v>
      </c>
      <c r="C74" s="1461">
        <v>2283</v>
      </c>
    </row>
    <row r="75" spans="1:3" ht="15.75">
      <c r="A75" s="1461">
        <v>2284</v>
      </c>
      <c r="B75" s="1467" t="s">
        <v>1329</v>
      </c>
      <c r="C75" s="1461">
        <v>2284</v>
      </c>
    </row>
    <row r="76" spans="1:3" ht="15.75">
      <c r="A76" s="1461">
        <v>2285</v>
      </c>
      <c r="B76" s="1467" t="s">
        <v>1330</v>
      </c>
      <c r="C76" s="1461">
        <v>2285</v>
      </c>
    </row>
    <row r="77" spans="1:3" ht="15.75">
      <c r="A77" s="1461">
        <v>2288</v>
      </c>
      <c r="B77" s="1467" t="s">
        <v>1331</v>
      </c>
      <c r="C77" s="1461">
        <v>2288</v>
      </c>
    </row>
    <row r="78" spans="1:3" ht="15.75">
      <c r="A78" s="1461">
        <v>2289</v>
      </c>
      <c r="B78" s="1467" t="s">
        <v>1332</v>
      </c>
      <c r="C78" s="1461">
        <v>2289</v>
      </c>
    </row>
    <row r="79" spans="1:3" ht="15.75">
      <c r="A79" s="1461">
        <v>3301</v>
      </c>
      <c r="B79" s="1464" t="s">
        <v>1333</v>
      </c>
      <c r="C79" s="1461">
        <v>3301</v>
      </c>
    </row>
    <row r="80" spans="1:3" ht="15.75">
      <c r="A80" s="1461">
        <v>3311</v>
      </c>
      <c r="B80" s="1464" t="s">
        <v>1612</v>
      </c>
      <c r="C80" s="1461">
        <v>3311</v>
      </c>
    </row>
    <row r="81" spans="1:3" ht="15.75">
      <c r="A81" s="1461">
        <v>3312</v>
      </c>
      <c r="B81" s="1465" t="s">
        <v>1613</v>
      </c>
      <c r="C81" s="1461">
        <v>3312</v>
      </c>
    </row>
    <row r="82" spans="1:3" ht="15.75">
      <c r="A82" s="1461">
        <v>3318</v>
      </c>
      <c r="B82" s="1467" t="s">
        <v>1334</v>
      </c>
      <c r="C82" s="1461">
        <v>3318</v>
      </c>
    </row>
    <row r="83" spans="1:3" ht="15.75">
      <c r="A83" s="1461">
        <v>3321</v>
      </c>
      <c r="B83" s="1464" t="s">
        <v>1186</v>
      </c>
      <c r="C83" s="1461">
        <v>3321</v>
      </c>
    </row>
    <row r="84" spans="1:3" ht="15.75">
      <c r="A84" s="1461">
        <v>3322</v>
      </c>
      <c r="B84" s="1465" t="s">
        <v>1187</v>
      </c>
      <c r="C84" s="1461">
        <v>3322</v>
      </c>
    </row>
    <row r="85" spans="1:3" ht="15.75">
      <c r="A85" s="1461">
        <v>3323</v>
      </c>
      <c r="B85" s="1467" t="s">
        <v>713</v>
      </c>
      <c r="C85" s="1461">
        <v>3323</v>
      </c>
    </row>
    <row r="86" spans="1:3" ht="15.75">
      <c r="A86" s="1461">
        <v>3324</v>
      </c>
      <c r="B86" s="1467" t="s">
        <v>1335</v>
      </c>
      <c r="C86" s="1461">
        <v>3324</v>
      </c>
    </row>
    <row r="87" spans="1:3" ht="15.75">
      <c r="A87" s="1461">
        <v>3325</v>
      </c>
      <c r="B87" s="1465" t="s">
        <v>1606</v>
      </c>
      <c r="C87" s="1461">
        <v>3325</v>
      </c>
    </row>
    <row r="88" spans="1:3" ht="15.75">
      <c r="A88" s="1461">
        <v>3326</v>
      </c>
      <c r="B88" s="1464" t="s">
        <v>1607</v>
      </c>
      <c r="C88" s="1461">
        <v>3326</v>
      </c>
    </row>
    <row r="89" spans="1:3" ht="15.75">
      <c r="A89" s="1461">
        <v>3327</v>
      </c>
      <c r="B89" s="1464" t="s">
        <v>1608</v>
      </c>
      <c r="C89" s="1461">
        <v>3327</v>
      </c>
    </row>
    <row r="90" spans="1:3" ht="15.75">
      <c r="A90" s="1461">
        <v>3332</v>
      </c>
      <c r="B90" s="1464" t="s">
        <v>1336</v>
      </c>
      <c r="C90" s="1461">
        <v>3332</v>
      </c>
    </row>
    <row r="91" spans="1:3" ht="15.75">
      <c r="A91" s="1461">
        <v>3333</v>
      </c>
      <c r="B91" s="1465" t="s">
        <v>20</v>
      </c>
      <c r="C91" s="1461">
        <v>3333</v>
      </c>
    </row>
    <row r="92" spans="1:3" ht="15.75">
      <c r="A92" s="1461">
        <v>3334</v>
      </c>
      <c r="B92" s="1465" t="s">
        <v>658</v>
      </c>
      <c r="C92" s="1461">
        <v>3334</v>
      </c>
    </row>
    <row r="93" spans="1:3" ht="15.75">
      <c r="A93" s="1461">
        <v>3336</v>
      </c>
      <c r="B93" s="1465" t="s">
        <v>659</v>
      </c>
      <c r="C93" s="1461">
        <v>3336</v>
      </c>
    </row>
    <row r="94" spans="1:3" ht="15.75">
      <c r="A94" s="1461">
        <v>3337</v>
      </c>
      <c r="B94" s="1464" t="s">
        <v>1609</v>
      </c>
      <c r="C94" s="1461">
        <v>3337</v>
      </c>
    </row>
    <row r="95" spans="1:3" ht="15.75">
      <c r="A95" s="1461">
        <v>3338</v>
      </c>
      <c r="B95" s="1464" t="s">
        <v>1610</v>
      </c>
      <c r="C95" s="1461">
        <v>3338</v>
      </c>
    </row>
    <row r="96" spans="1:3" ht="15.75">
      <c r="A96" s="1461">
        <v>3341</v>
      </c>
      <c r="B96" s="1465" t="s">
        <v>660</v>
      </c>
      <c r="C96" s="1461">
        <v>3341</v>
      </c>
    </row>
    <row r="97" spans="1:3" ht="15.75">
      <c r="A97" s="1461">
        <v>3349</v>
      </c>
      <c r="B97" s="1465" t="s">
        <v>21</v>
      </c>
      <c r="C97" s="1461">
        <v>3349</v>
      </c>
    </row>
    <row r="98" spans="1:3" ht="15.75">
      <c r="A98" s="1461">
        <v>3359</v>
      </c>
      <c r="B98" s="1465" t="s">
        <v>22</v>
      </c>
      <c r="C98" s="1461">
        <v>3359</v>
      </c>
    </row>
    <row r="99" spans="1:3" ht="15.75">
      <c r="A99" s="1461">
        <v>3369</v>
      </c>
      <c r="B99" s="1465" t="s">
        <v>23</v>
      </c>
      <c r="C99" s="1461">
        <v>3369</v>
      </c>
    </row>
    <row r="100" spans="1:3" ht="15.75">
      <c r="A100" s="1461">
        <v>3388</v>
      </c>
      <c r="B100" s="1464" t="s">
        <v>397</v>
      </c>
      <c r="C100" s="1461">
        <v>3388</v>
      </c>
    </row>
    <row r="101" spans="1:3" ht="15.75">
      <c r="A101" s="1461">
        <v>3389</v>
      </c>
      <c r="B101" s="1465" t="s">
        <v>398</v>
      </c>
      <c r="C101" s="1461">
        <v>3389</v>
      </c>
    </row>
    <row r="102" spans="1:3" ht="15.75">
      <c r="A102" s="1461">
        <v>4401</v>
      </c>
      <c r="B102" s="1464" t="s">
        <v>399</v>
      </c>
      <c r="C102" s="1461">
        <v>4401</v>
      </c>
    </row>
    <row r="103" spans="1:3" ht="15.75">
      <c r="A103" s="1461">
        <v>4412</v>
      </c>
      <c r="B103" s="1467" t="s">
        <v>400</v>
      </c>
      <c r="C103" s="1461">
        <v>4412</v>
      </c>
    </row>
    <row r="104" spans="1:3" ht="15.75">
      <c r="A104" s="1461">
        <v>4415</v>
      </c>
      <c r="B104" s="1465" t="s">
        <v>401</v>
      </c>
      <c r="C104" s="1461">
        <v>4415</v>
      </c>
    </row>
    <row r="105" spans="1:3" ht="15.75">
      <c r="A105" s="1461">
        <v>4418</v>
      </c>
      <c r="B105" s="1465" t="s">
        <v>402</v>
      </c>
      <c r="C105" s="1461">
        <v>4418</v>
      </c>
    </row>
    <row r="106" spans="1:3" ht="15.75">
      <c r="A106" s="1461">
        <v>4429</v>
      </c>
      <c r="B106" s="1464" t="s">
        <v>403</v>
      </c>
      <c r="C106" s="1461">
        <v>4429</v>
      </c>
    </row>
    <row r="107" spans="1:3" ht="15.75">
      <c r="A107" s="1461">
        <v>4431</v>
      </c>
      <c r="B107" s="1465" t="s">
        <v>1614</v>
      </c>
      <c r="C107" s="1461">
        <v>4431</v>
      </c>
    </row>
    <row r="108" spans="1:3" ht="15.75">
      <c r="A108" s="1461">
        <v>4433</v>
      </c>
      <c r="B108" s="1465" t="s">
        <v>404</v>
      </c>
      <c r="C108" s="1461">
        <v>4433</v>
      </c>
    </row>
    <row r="109" spans="1:3" ht="15.75">
      <c r="A109" s="1461">
        <v>4436</v>
      </c>
      <c r="B109" s="1465" t="s">
        <v>405</v>
      </c>
      <c r="C109" s="1461">
        <v>4436</v>
      </c>
    </row>
    <row r="110" spans="1:3" ht="15.75">
      <c r="A110" s="1461">
        <v>4437</v>
      </c>
      <c r="B110" s="1466" t="s">
        <v>406</v>
      </c>
      <c r="C110" s="1461">
        <v>4437</v>
      </c>
    </row>
    <row r="111" spans="1:3" ht="15.75">
      <c r="A111" s="1461">
        <v>4450</v>
      </c>
      <c r="B111" s="1465" t="s">
        <v>407</v>
      </c>
      <c r="C111" s="1461">
        <v>4450</v>
      </c>
    </row>
    <row r="112" spans="1:3" ht="15.75">
      <c r="A112" s="1461">
        <v>4451</v>
      </c>
      <c r="B112" s="1470" t="s">
        <v>408</v>
      </c>
      <c r="C112" s="1461">
        <v>4451</v>
      </c>
    </row>
    <row r="113" spans="1:3" ht="15.75">
      <c r="A113" s="1461">
        <v>4452</v>
      </c>
      <c r="B113" s="1470" t="s">
        <v>2061</v>
      </c>
      <c r="C113" s="1461">
        <v>4452</v>
      </c>
    </row>
    <row r="114" spans="1:3" ht="15.75">
      <c r="A114" s="1461">
        <v>4453</v>
      </c>
      <c r="B114" s="1470" t="s">
        <v>2062</v>
      </c>
      <c r="C114" s="1461">
        <v>4453</v>
      </c>
    </row>
    <row r="115" spans="1:3" ht="15.75">
      <c r="A115" s="1461">
        <v>4454</v>
      </c>
      <c r="B115" s="1471" t="s">
        <v>2063</v>
      </c>
      <c r="C115" s="1461">
        <v>4454</v>
      </c>
    </row>
    <row r="116" spans="1:3" ht="15.75">
      <c r="A116" s="1461">
        <v>4455</v>
      </c>
      <c r="B116" s="1471" t="s">
        <v>1615</v>
      </c>
      <c r="C116" s="1461">
        <v>4455</v>
      </c>
    </row>
    <row r="117" spans="1:3" ht="15.75">
      <c r="A117" s="1461">
        <v>4456</v>
      </c>
      <c r="B117" s="1470" t="s">
        <v>2064</v>
      </c>
      <c r="C117" s="1461">
        <v>4456</v>
      </c>
    </row>
    <row r="118" spans="1:3" ht="15.75">
      <c r="A118" s="1461">
        <v>4457</v>
      </c>
      <c r="B118" s="1472" t="s">
        <v>1616</v>
      </c>
      <c r="C118" s="1461">
        <v>4457</v>
      </c>
    </row>
    <row r="119" spans="1:3" ht="15.75">
      <c r="A119" s="1461">
        <v>4458</v>
      </c>
      <c r="B119" s="1472" t="s">
        <v>1617</v>
      </c>
      <c r="C119" s="1461">
        <v>4458</v>
      </c>
    </row>
    <row r="120" spans="1:3" ht="15.75">
      <c r="A120" s="1461">
        <v>4459</v>
      </c>
      <c r="B120" s="1472" t="s">
        <v>2134</v>
      </c>
      <c r="C120" s="1461">
        <v>4459</v>
      </c>
    </row>
    <row r="121" spans="1:3" ht="15.75">
      <c r="A121" s="1461">
        <v>4465</v>
      </c>
      <c r="B121" s="1462" t="s">
        <v>2065</v>
      </c>
      <c r="C121" s="1461">
        <v>4465</v>
      </c>
    </row>
    <row r="122" spans="1:3" ht="15.75">
      <c r="A122" s="1461">
        <v>4467</v>
      </c>
      <c r="B122" s="1463" t="s">
        <v>2066</v>
      </c>
      <c r="C122" s="1461">
        <v>4467</v>
      </c>
    </row>
    <row r="123" spans="1:3" ht="15.75">
      <c r="A123" s="1461">
        <v>4468</v>
      </c>
      <c r="B123" s="1464" t="s">
        <v>2067</v>
      </c>
      <c r="C123" s="1461">
        <v>4468</v>
      </c>
    </row>
    <row r="124" spans="1:3" ht="15.75">
      <c r="A124" s="1461">
        <v>4469</v>
      </c>
      <c r="B124" s="1465" t="s">
        <v>2068</v>
      </c>
      <c r="C124" s="1461">
        <v>4469</v>
      </c>
    </row>
    <row r="125" spans="1:3" ht="15.75">
      <c r="A125" s="1461">
        <v>5501</v>
      </c>
      <c r="B125" s="1464" t="s">
        <v>2069</v>
      </c>
      <c r="C125" s="1461">
        <v>5501</v>
      </c>
    </row>
    <row r="126" spans="1:3" ht="15.75">
      <c r="A126" s="1461">
        <v>5511</v>
      </c>
      <c r="B126" s="1469" t="s">
        <v>2070</v>
      </c>
      <c r="C126" s="1461">
        <v>5511</v>
      </c>
    </row>
    <row r="127" spans="1:3" ht="15.75">
      <c r="A127" s="1461">
        <v>5512</v>
      </c>
      <c r="B127" s="1464" t="s">
        <v>2071</v>
      </c>
      <c r="C127" s="1461">
        <v>5512</v>
      </c>
    </row>
    <row r="128" spans="1:3" ht="15.75">
      <c r="A128" s="1461">
        <v>5513</v>
      </c>
      <c r="B128" s="1472" t="s">
        <v>1156</v>
      </c>
      <c r="C128" s="1461">
        <v>5513</v>
      </c>
    </row>
    <row r="129" spans="1:3" ht="15.75">
      <c r="A129" s="1461">
        <v>5514</v>
      </c>
      <c r="B129" s="1472" t="s">
        <v>1157</v>
      </c>
      <c r="C129" s="1461">
        <v>5514</v>
      </c>
    </row>
    <row r="130" spans="1:3" ht="15.75">
      <c r="A130" s="1461">
        <v>5515</v>
      </c>
      <c r="B130" s="1472" t="s">
        <v>1158</v>
      </c>
      <c r="C130" s="1461">
        <v>5515</v>
      </c>
    </row>
    <row r="131" spans="1:3" ht="15.75">
      <c r="A131" s="1461">
        <v>5516</v>
      </c>
      <c r="B131" s="1472" t="s">
        <v>1159</v>
      </c>
      <c r="C131" s="1461">
        <v>5516</v>
      </c>
    </row>
    <row r="132" spans="1:3" ht="15.75">
      <c r="A132" s="1461">
        <v>5517</v>
      </c>
      <c r="B132" s="1472" t="s">
        <v>1160</v>
      </c>
      <c r="C132" s="1461">
        <v>5517</v>
      </c>
    </row>
    <row r="133" spans="1:3" ht="15.75">
      <c r="A133" s="1461">
        <v>5518</v>
      </c>
      <c r="B133" s="1464" t="s">
        <v>1161</v>
      </c>
      <c r="C133" s="1461">
        <v>5518</v>
      </c>
    </row>
    <row r="134" spans="1:3" ht="15.75">
      <c r="A134" s="1461">
        <v>5519</v>
      </c>
      <c r="B134" s="1464" t="s">
        <v>682</v>
      </c>
      <c r="C134" s="1461">
        <v>5519</v>
      </c>
    </row>
    <row r="135" spans="1:3" ht="15.75">
      <c r="A135" s="1461">
        <v>5521</v>
      </c>
      <c r="B135" s="1464" t="s">
        <v>683</v>
      </c>
      <c r="C135" s="1461">
        <v>5521</v>
      </c>
    </row>
    <row r="136" spans="1:3" ht="15.75">
      <c r="A136" s="1461">
        <v>5522</v>
      </c>
      <c r="B136" s="1473" t="s">
        <v>684</v>
      </c>
      <c r="C136" s="1461">
        <v>5522</v>
      </c>
    </row>
    <row r="137" spans="1:3" ht="15.75">
      <c r="A137" s="1461">
        <v>5524</v>
      </c>
      <c r="B137" s="1462" t="s">
        <v>685</v>
      </c>
      <c r="C137" s="1461">
        <v>5524</v>
      </c>
    </row>
    <row r="138" spans="1:3" ht="15.75">
      <c r="A138" s="1461">
        <v>5525</v>
      </c>
      <c r="B138" s="1469" t="s">
        <v>686</v>
      </c>
      <c r="C138" s="1461">
        <v>5525</v>
      </c>
    </row>
    <row r="139" spans="1:3" ht="15.75">
      <c r="A139" s="1461">
        <v>5526</v>
      </c>
      <c r="B139" s="1466" t="s">
        <v>687</v>
      </c>
      <c r="C139" s="1461">
        <v>5526</v>
      </c>
    </row>
    <row r="140" spans="1:3" ht="15.75">
      <c r="A140" s="1461">
        <v>5527</v>
      </c>
      <c r="B140" s="1466" t="s">
        <v>688</v>
      </c>
      <c r="C140" s="1461">
        <v>5527</v>
      </c>
    </row>
    <row r="141" spans="1:3" ht="15.75">
      <c r="A141" s="1461">
        <v>5528</v>
      </c>
      <c r="B141" s="1466" t="s">
        <v>689</v>
      </c>
      <c r="C141" s="1461">
        <v>5528</v>
      </c>
    </row>
    <row r="142" spans="1:3" ht="15.75">
      <c r="A142" s="1461">
        <v>5529</v>
      </c>
      <c r="B142" s="1466" t="s">
        <v>690</v>
      </c>
      <c r="C142" s="1461">
        <v>5529</v>
      </c>
    </row>
    <row r="143" spans="1:3" ht="15.75">
      <c r="A143" s="1461">
        <v>5530</v>
      </c>
      <c r="B143" s="1466" t="s">
        <v>691</v>
      </c>
      <c r="C143" s="1461">
        <v>5530</v>
      </c>
    </row>
    <row r="144" spans="1:3" ht="15.75">
      <c r="A144" s="1461">
        <v>5531</v>
      </c>
      <c r="B144" s="1469" t="s">
        <v>692</v>
      </c>
      <c r="C144" s="1461">
        <v>5531</v>
      </c>
    </row>
    <row r="145" spans="1:3" ht="15.75">
      <c r="A145" s="1461">
        <v>5532</v>
      </c>
      <c r="B145" s="1473" t="s">
        <v>693</v>
      </c>
      <c r="C145" s="1461">
        <v>5532</v>
      </c>
    </row>
    <row r="146" spans="1:3" ht="15.75">
      <c r="A146" s="1461">
        <v>5533</v>
      </c>
      <c r="B146" s="1473" t="s">
        <v>694</v>
      </c>
      <c r="C146" s="1461">
        <v>5533</v>
      </c>
    </row>
    <row r="147" spans="1:3" ht="15">
      <c r="A147" s="1474">
        <v>5534</v>
      </c>
      <c r="B147" s="1473" t="s">
        <v>695</v>
      </c>
      <c r="C147" s="1474">
        <v>5534</v>
      </c>
    </row>
    <row r="148" spans="1:3" ht="15">
      <c r="A148" s="1474">
        <v>5535</v>
      </c>
      <c r="B148" s="1473" t="s">
        <v>696</v>
      </c>
      <c r="C148" s="1474">
        <v>5535</v>
      </c>
    </row>
    <row r="149" spans="1:3" ht="15.75">
      <c r="A149" s="1461">
        <v>5538</v>
      </c>
      <c r="B149" s="1469" t="s">
        <v>697</v>
      </c>
      <c r="C149" s="1461">
        <v>5538</v>
      </c>
    </row>
    <row r="150" spans="1:3" ht="15.75">
      <c r="A150" s="1461">
        <v>5540</v>
      </c>
      <c r="B150" s="1473" t="s">
        <v>698</v>
      </c>
      <c r="C150" s="1461">
        <v>5540</v>
      </c>
    </row>
    <row r="151" spans="1:3" ht="15.75">
      <c r="A151" s="1461">
        <v>5541</v>
      </c>
      <c r="B151" s="1473" t="s">
        <v>1163</v>
      </c>
      <c r="C151" s="1461">
        <v>5541</v>
      </c>
    </row>
    <row r="152" spans="1:3" ht="15.75">
      <c r="A152" s="1461">
        <v>5545</v>
      </c>
      <c r="B152" s="1473" t="s">
        <v>1164</v>
      </c>
      <c r="C152" s="1461">
        <v>5545</v>
      </c>
    </row>
    <row r="153" spans="1:3" ht="15.75">
      <c r="A153" s="1461">
        <v>5546</v>
      </c>
      <c r="B153" s="1473" t="s">
        <v>1165</v>
      </c>
      <c r="C153" s="1461">
        <v>5546</v>
      </c>
    </row>
    <row r="154" spans="1:3" ht="15.75">
      <c r="A154" s="1461">
        <v>5547</v>
      </c>
      <c r="B154" s="1473" t="s">
        <v>1166</v>
      </c>
      <c r="C154" s="1461">
        <v>5547</v>
      </c>
    </row>
    <row r="155" spans="1:3" ht="15.75">
      <c r="A155" s="1461">
        <v>5548</v>
      </c>
      <c r="B155" s="1473" t="s">
        <v>1167</v>
      </c>
      <c r="C155" s="1461">
        <v>5548</v>
      </c>
    </row>
    <row r="156" spans="1:3" ht="15.75">
      <c r="A156" s="1461">
        <v>5550</v>
      </c>
      <c r="B156" s="1473" t="s">
        <v>1597</v>
      </c>
      <c r="C156" s="1461">
        <v>5550</v>
      </c>
    </row>
    <row r="157" spans="1:3" ht="15.75">
      <c r="A157" s="1461">
        <v>5551</v>
      </c>
      <c r="B157" s="1473" t="s">
        <v>1598</v>
      </c>
      <c r="C157" s="1461">
        <v>5551</v>
      </c>
    </row>
    <row r="158" spans="1:3" ht="15.75">
      <c r="A158" s="1461">
        <v>5553</v>
      </c>
      <c r="B158" s="1473" t="s">
        <v>1599</v>
      </c>
      <c r="C158" s="1461">
        <v>5553</v>
      </c>
    </row>
    <row r="159" spans="1:3" ht="15.75">
      <c r="A159" s="1461">
        <v>5554</v>
      </c>
      <c r="B159" s="1469" t="s">
        <v>1600</v>
      </c>
      <c r="C159" s="1461">
        <v>5554</v>
      </c>
    </row>
    <row r="160" spans="1:3" ht="15.75">
      <c r="A160" s="1461">
        <v>5556</v>
      </c>
      <c r="B160" s="1465" t="s">
        <v>1601</v>
      </c>
      <c r="C160" s="1461">
        <v>5556</v>
      </c>
    </row>
    <row r="161" spans="1:3" ht="15.75">
      <c r="A161" s="1461">
        <v>5561</v>
      </c>
      <c r="B161" s="1475" t="s">
        <v>1602</v>
      </c>
      <c r="C161" s="1461">
        <v>5561</v>
      </c>
    </row>
    <row r="162" spans="1:3" ht="15.75">
      <c r="A162" s="1461">
        <v>5562</v>
      </c>
      <c r="B162" s="1475" t="s">
        <v>1603</v>
      </c>
      <c r="C162" s="1461">
        <v>5562</v>
      </c>
    </row>
    <row r="163" spans="1:3" ht="15.75">
      <c r="A163" s="1461">
        <v>5588</v>
      </c>
      <c r="B163" s="1464" t="s">
        <v>1604</v>
      </c>
      <c r="C163" s="1461">
        <v>5588</v>
      </c>
    </row>
    <row r="164" spans="1:3" ht="15.75">
      <c r="A164" s="1461">
        <v>5589</v>
      </c>
      <c r="B164" s="1464" t="s">
        <v>1180</v>
      </c>
      <c r="C164" s="1461">
        <v>5589</v>
      </c>
    </row>
    <row r="165" spans="1:3" ht="15.75">
      <c r="A165" s="1461">
        <v>6601</v>
      </c>
      <c r="B165" s="1464" t="s">
        <v>1181</v>
      </c>
      <c r="C165" s="1461">
        <v>6601</v>
      </c>
    </row>
    <row r="166" spans="1:3" ht="15.75">
      <c r="A166" s="1461">
        <v>6602</v>
      </c>
      <c r="B166" s="1465" t="s">
        <v>1182</v>
      </c>
      <c r="C166" s="1461">
        <v>6602</v>
      </c>
    </row>
    <row r="167" spans="1:3" ht="15.75">
      <c r="A167" s="1461">
        <v>6603</v>
      </c>
      <c r="B167" s="1465" t="s">
        <v>1183</v>
      </c>
      <c r="C167" s="1461">
        <v>6603</v>
      </c>
    </row>
    <row r="168" spans="1:3" ht="15.75">
      <c r="A168" s="1461">
        <v>6604</v>
      </c>
      <c r="B168" s="1465" t="s">
        <v>1184</v>
      </c>
      <c r="C168" s="1461">
        <v>6604</v>
      </c>
    </row>
    <row r="169" spans="1:3" ht="15.75">
      <c r="A169" s="1461">
        <v>6605</v>
      </c>
      <c r="B169" s="1465" t="s">
        <v>1185</v>
      </c>
      <c r="C169" s="1461">
        <v>6605</v>
      </c>
    </row>
    <row r="170" spans="1:3" ht="15">
      <c r="A170" s="1474">
        <v>6606</v>
      </c>
      <c r="B170" s="1467" t="s">
        <v>160</v>
      </c>
      <c r="C170" s="1474">
        <v>6606</v>
      </c>
    </row>
    <row r="171" spans="1:3" ht="15.75">
      <c r="A171" s="1461">
        <v>6618</v>
      </c>
      <c r="B171" s="1464" t="s">
        <v>161</v>
      </c>
      <c r="C171" s="1461">
        <v>6618</v>
      </c>
    </row>
    <row r="172" spans="1:3" ht="15.75">
      <c r="A172" s="1461">
        <v>6619</v>
      </c>
      <c r="B172" s="1465" t="s">
        <v>162</v>
      </c>
      <c r="C172" s="1461">
        <v>6619</v>
      </c>
    </row>
    <row r="173" spans="1:3" ht="15.75">
      <c r="A173" s="1461">
        <v>6621</v>
      </c>
      <c r="B173" s="1464" t="s">
        <v>163</v>
      </c>
      <c r="C173" s="1461">
        <v>6621</v>
      </c>
    </row>
    <row r="174" spans="1:3" ht="15.75">
      <c r="A174" s="1461">
        <v>6622</v>
      </c>
      <c r="B174" s="1465" t="s">
        <v>164</v>
      </c>
      <c r="C174" s="1461">
        <v>6622</v>
      </c>
    </row>
    <row r="175" spans="1:3" ht="15.75">
      <c r="A175" s="1461">
        <v>6623</v>
      </c>
      <c r="B175" s="1465" t="s">
        <v>165</v>
      </c>
      <c r="C175" s="1461">
        <v>6623</v>
      </c>
    </row>
    <row r="176" spans="1:3" ht="15.75">
      <c r="A176" s="1461">
        <v>6624</v>
      </c>
      <c r="B176" s="1465" t="s">
        <v>166</v>
      </c>
      <c r="C176" s="1461">
        <v>6624</v>
      </c>
    </row>
    <row r="177" spans="1:3" ht="15.75">
      <c r="A177" s="1461">
        <v>6625</v>
      </c>
      <c r="B177" s="1466" t="s">
        <v>167</v>
      </c>
      <c r="C177" s="1461">
        <v>6625</v>
      </c>
    </row>
    <row r="178" spans="1:3" ht="15.75">
      <c r="A178" s="1461">
        <v>6626</v>
      </c>
      <c r="B178" s="1466" t="s">
        <v>45</v>
      </c>
      <c r="C178" s="1461">
        <v>6626</v>
      </c>
    </row>
    <row r="179" spans="1:3" ht="15.75">
      <c r="A179" s="1461">
        <v>6627</v>
      </c>
      <c r="B179" s="1466" t="s">
        <v>46</v>
      </c>
      <c r="C179" s="1461">
        <v>6627</v>
      </c>
    </row>
    <row r="180" spans="1:3" ht="15.75">
      <c r="A180" s="1461">
        <v>6628</v>
      </c>
      <c r="B180" s="1472" t="s">
        <v>47</v>
      </c>
      <c r="C180" s="1461">
        <v>6628</v>
      </c>
    </row>
    <row r="181" spans="1:3" ht="15.75">
      <c r="A181" s="1461">
        <v>6629</v>
      </c>
      <c r="B181" s="1475" t="s">
        <v>48</v>
      </c>
      <c r="C181" s="1461">
        <v>6629</v>
      </c>
    </row>
    <row r="182" spans="1:3" ht="15.75">
      <c r="A182" s="1476">
        <v>7701</v>
      </c>
      <c r="B182" s="1464" t="s">
        <v>49</v>
      </c>
      <c r="C182" s="1476">
        <v>7701</v>
      </c>
    </row>
    <row r="183" spans="1:3" ht="15.75">
      <c r="A183" s="1461">
        <v>7708</v>
      </c>
      <c r="B183" s="1464" t="s">
        <v>50</v>
      </c>
      <c r="C183" s="1461">
        <v>7708</v>
      </c>
    </row>
    <row r="184" spans="1:3" ht="15.75">
      <c r="A184" s="1461">
        <v>7711</v>
      </c>
      <c r="B184" s="1467" t="s">
        <v>1115</v>
      </c>
      <c r="C184" s="1461">
        <v>7711</v>
      </c>
    </row>
    <row r="185" spans="1:3" ht="15.75">
      <c r="A185" s="1461">
        <v>7712</v>
      </c>
      <c r="B185" s="1464" t="s">
        <v>1116</v>
      </c>
      <c r="C185" s="1461">
        <v>7712</v>
      </c>
    </row>
    <row r="186" spans="1:3" ht="15.75">
      <c r="A186" s="1461">
        <v>7713</v>
      </c>
      <c r="B186" s="1477" t="s">
        <v>1117</v>
      </c>
      <c r="C186" s="1461">
        <v>7713</v>
      </c>
    </row>
    <row r="187" spans="1:3" ht="15.75">
      <c r="A187" s="1461">
        <v>7714</v>
      </c>
      <c r="B187" s="1463" t="s">
        <v>1118</v>
      </c>
      <c r="C187" s="1461">
        <v>7714</v>
      </c>
    </row>
    <row r="188" spans="1:3" ht="15.75">
      <c r="A188" s="1461">
        <v>7718</v>
      </c>
      <c r="B188" s="1464" t="s">
        <v>1119</v>
      </c>
      <c r="C188" s="1461">
        <v>7718</v>
      </c>
    </row>
    <row r="189" spans="1:3" ht="15.75">
      <c r="A189" s="1461">
        <v>7719</v>
      </c>
      <c r="B189" s="1465" t="s">
        <v>1120</v>
      </c>
      <c r="C189" s="1461">
        <v>7719</v>
      </c>
    </row>
    <row r="190" spans="1:3" ht="15.75">
      <c r="A190" s="1461">
        <v>7731</v>
      </c>
      <c r="B190" s="1464" t="s">
        <v>1121</v>
      </c>
      <c r="C190" s="1461">
        <v>7731</v>
      </c>
    </row>
    <row r="191" spans="1:3" ht="15.75">
      <c r="A191" s="1461">
        <v>7732</v>
      </c>
      <c r="B191" s="1465" t="s">
        <v>1122</v>
      </c>
      <c r="C191" s="1461">
        <v>7732</v>
      </c>
    </row>
    <row r="192" spans="1:3" ht="15.75">
      <c r="A192" s="1461">
        <v>7733</v>
      </c>
      <c r="B192" s="1465" t="s">
        <v>1123</v>
      </c>
      <c r="C192" s="1461">
        <v>7733</v>
      </c>
    </row>
    <row r="193" spans="1:3" ht="15.75">
      <c r="A193" s="1461">
        <v>7735</v>
      </c>
      <c r="B193" s="1465" t="s">
        <v>1124</v>
      </c>
      <c r="C193" s="1461">
        <v>7735</v>
      </c>
    </row>
    <row r="194" spans="1:3" ht="15.75">
      <c r="A194" s="1461">
        <v>7736</v>
      </c>
      <c r="B194" s="1464" t="s">
        <v>1125</v>
      </c>
      <c r="C194" s="1461">
        <v>7736</v>
      </c>
    </row>
    <row r="195" spans="1:3" ht="15.75">
      <c r="A195" s="1461">
        <v>7737</v>
      </c>
      <c r="B195" s="1465" t="s">
        <v>1126</v>
      </c>
      <c r="C195" s="1461">
        <v>7737</v>
      </c>
    </row>
    <row r="196" spans="1:3" ht="15.75">
      <c r="A196" s="1461">
        <v>7738</v>
      </c>
      <c r="B196" s="1465" t="s">
        <v>1127</v>
      </c>
      <c r="C196" s="1461">
        <v>7738</v>
      </c>
    </row>
    <row r="197" spans="1:3" ht="15.75">
      <c r="A197" s="1461">
        <v>7739</v>
      </c>
      <c r="B197" s="1469" t="s">
        <v>1128</v>
      </c>
      <c r="C197" s="1461">
        <v>7739</v>
      </c>
    </row>
    <row r="198" spans="1:3" ht="15.75">
      <c r="A198" s="1461">
        <v>7740</v>
      </c>
      <c r="B198" s="1469" t="s">
        <v>62</v>
      </c>
      <c r="C198" s="1461">
        <v>7740</v>
      </c>
    </row>
    <row r="199" spans="1:3" ht="15.75">
      <c r="A199" s="1461">
        <v>7741</v>
      </c>
      <c r="B199" s="1465" t="s">
        <v>63</v>
      </c>
      <c r="C199" s="1461">
        <v>7741</v>
      </c>
    </row>
    <row r="200" spans="1:3" ht="15.75">
      <c r="A200" s="1461">
        <v>7742</v>
      </c>
      <c r="B200" s="1465" t="s">
        <v>64</v>
      </c>
      <c r="C200" s="1461">
        <v>7742</v>
      </c>
    </row>
    <row r="201" spans="1:3" ht="15.75">
      <c r="A201" s="1461">
        <v>7743</v>
      </c>
      <c r="B201" s="1465" t="s">
        <v>65</v>
      </c>
      <c r="C201" s="1461">
        <v>7743</v>
      </c>
    </row>
    <row r="202" spans="1:3" ht="15.75">
      <c r="A202" s="1461">
        <v>7744</v>
      </c>
      <c r="B202" s="1475" t="s">
        <v>1491</v>
      </c>
      <c r="C202" s="1461">
        <v>7744</v>
      </c>
    </row>
    <row r="203" spans="1:3" ht="15.75">
      <c r="A203" s="1461">
        <v>7745</v>
      </c>
      <c r="B203" s="1465" t="s">
        <v>1492</v>
      </c>
      <c r="C203" s="1461">
        <v>7745</v>
      </c>
    </row>
    <row r="204" spans="1:3" ht="15.75">
      <c r="A204" s="1461">
        <v>7746</v>
      </c>
      <c r="B204" s="1465" t="s">
        <v>1493</v>
      </c>
      <c r="C204" s="1461">
        <v>7746</v>
      </c>
    </row>
    <row r="205" spans="1:3" ht="15.75">
      <c r="A205" s="1461">
        <v>7747</v>
      </c>
      <c r="B205" s="1464" t="s">
        <v>1494</v>
      </c>
      <c r="C205" s="1461">
        <v>7747</v>
      </c>
    </row>
    <row r="206" spans="1:3" ht="15.75">
      <c r="A206" s="1461">
        <v>7748</v>
      </c>
      <c r="B206" s="1467" t="s">
        <v>1495</v>
      </c>
      <c r="C206" s="1461">
        <v>7748</v>
      </c>
    </row>
    <row r="207" spans="1:3" ht="15.75">
      <c r="A207" s="1461">
        <v>7751</v>
      </c>
      <c r="B207" s="1465" t="s">
        <v>1496</v>
      </c>
      <c r="C207" s="1461">
        <v>7751</v>
      </c>
    </row>
    <row r="208" spans="1:3" ht="15.75">
      <c r="A208" s="1461">
        <v>7752</v>
      </c>
      <c r="B208" s="1465" t="s">
        <v>1497</v>
      </c>
      <c r="C208" s="1461">
        <v>7752</v>
      </c>
    </row>
    <row r="209" spans="1:3" ht="15.75">
      <c r="A209" s="1461">
        <v>7755</v>
      </c>
      <c r="B209" s="1466" t="s">
        <v>96</v>
      </c>
      <c r="C209" s="1461">
        <v>7755</v>
      </c>
    </row>
    <row r="210" spans="1:3" ht="15.75">
      <c r="A210" s="1461">
        <v>7758</v>
      </c>
      <c r="B210" s="1464" t="s">
        <v>97</v>
      </c>
      <c r="C210" s="1461">
        <v>7758</v>
      </c>
    </row>
    <row r="211" spans="1:3" ht="15.75">
      <c r="A211" s="1461">
        <v>7759</v>
      </c>
      <c r="B211" s="1465" t="s">
        <v>98</v>
      </c>
      <c r="C211" s="1461">
        <v>7759</v>
      </c>
    </row>
    <row r="212" spans="1:3" ht="15.75">
      <c r="A212" s="1461">
        <v>7761</v>
      </c>
      <c r="B212" s="1464" t="s">
        <v>99</v>
      </c>
      <c r="C212" s="1461">
        <v>7761</v>
      </c>
    </row>
    <row r="213" spans="1:3" ht="15.75">
      <c r="A213" s="1461">
        <v>7762</v>
      </c>
      <c r="B213" s="1464" t="s">
        <v>100</v>
      </c>
      <c r="C213" s="1461">
        <v>7762</v>
      </c>
    </row>
    <row r="214" spans="1:3" ht="15.75">
      <c r="A214" s="1461">
        <v>7768</v>
      </c>
      <c r="B214" s="1464" t="s">
        <v>101</v>
      </c>
      <c r="C214" s="1461">
        <v>7768</v>
      </c>
    </row>
    <row r="215" spans="1:3" ht="15.75">
      <c r="A215" s="1461">
        <v>8801</v>
      </c>
      <c r="B215" s="1467" t="s">
        <v>102</v>
      </c>
      <c r="C215" s="1461">
        <v>8801</v>
      </c>
    </row>
    <row r="216" spans="1:3" ht="15.75">
      <c r="A216" s="1461">
        <v>8802</v>
      </c>
      <c r="B216" s="1464" t="s">
        <v>103</v>
      </c>
      <c r="C216" s="1461">
        <v>8802</v>
      </c>
    </row>
    <row r="217" spans="1:3" ht="15.75">
      <c r="A217" s="1461">
        <v>8803</v>
      </c>
      <c r="B217" s="1464" t="s">
        <v>104</v>
      </c>
      <c r="C217" s="1461">
        <v>8803</v>
      </c>
    </row>
    <row r="218" spans="1:3" ht="15.75">
      <c r="A218" s="1461">
        <v>8804</v>
      </c>
      <c r="B218" s="1464" t="s">
        <v>105</v>
      </c>
      <c r="C218" s="1461">
        <v>8804</v>
      </c>
    </row>
    <row r="219" spans="1:3" ht="15.75">
      <c r="A219" s="1461">
        <v>8805</v>
      </c>
      <c r="B219" s="1466" t="s">
        <v>106</v>
      </c>
      <c r="C219" s="1461">
        <v>8805</v>
      </c>
    </row>
    <row r="220" spans="1:3" ht="15.75">
      <c r="A220" s="1461">
        <v>8807</v>
      </c>
      <c r="B220" s="1472" t="s">
        <v>1877</v>
      </c>
      <c r="C220" s="1461">
        <v>8807</v>
      </c>
    </row>
    <row r="221" spans="1:3" ht="15.75">
      <c r="A221" s="1461">
        <v>8808</v>
      </c>
      <c r="B221" s="1465" t="s">
        <v>111</v>
      </c>
      <c r="C221" s="1461">
        <v>8808</v>
      </c>
    </row>
    <row r="222" spans="1:3" ht="15.75">
      <c r="A222" s="1461">
        <v>8809</v>
      </c>
      <c r="B222" s="1465" t="s">
        <v>112</v>
      </c>
      <c r="C222" s="1461">
        <v>8809</v>
      </c>
    </row>
    <row r="223" spans="1:3" ht="15.75">
      <c r="A223" s="1461">
        <v>8811</v>
      </c>
      <c r="B223" s="1464" t="s">
        <v>113</v>
      </c>
      <c r="C223" s="1461">
        <v>8811</v>
      </c>
    </row>
    <row r="224" spans="1:3" ht="15.75">
      <c r="A224" s="1461">
        <v>8813</v>
      </c>
      <c r="B224" s="1465" t="s">
        <v>114</v>
      </c>
      <c r="C224" s="1461">
        <v>8813</v>
      </c>
    </row>
    <row r="225" spans="1:3" ht="15.75">
      <c r="A225" s="1461">
        <v>8814</v>
      </c>
      <c r="B225" s="1464" t="s">
        <v>115</v>
      </c>
      <c r="C225" s="1461">
        <v>8814</v>
      </c>
    </row>
    <row r="226" spans="1:3" ht="15.75">
      <c r="A226" s="1461">
        <v>8815</v>
      </c>
      <c r="B226" s="1464" t="s">
        <v>116</v>
      </c>
      <c r="C226" s="1461">
        <v>8815</v>
      </c>
    </row>
    <row r="227" spans="1:3" ht="15.75">
      <c r="A227" s="1461">
        <v>8816</v>
      </c>
      <c r="B227" s="1465" t="s">
        <v>117</v>
      </c>
      <c r="C227" s="1461">
        <v>8816</v>
      </c>
    </row>
    <row r="228" spans="1:3" ht="15.75">
      <c r="A228" s="1461">
        <v>8817</v>
      </c>
      <c r="B228" s="1465" t="s">
        <v>118</v>
      </c>
      <c r="C228" s="1461">
        <v>8817</v>
      </c>
    </row>
    <row r="229" spans="1:3" ht="15.75">
      <c r="A229" s="1461">
        <v>8821</v>
      </c>
      <c r="B229" s="1465" t="s">
        <v>119</v>
      </c>
      <c r="C229" s="1461">
        <v>8821</v>
      </c>
    </row>
    <row r="230" spans="1:3" ht="15.75">
      <c r="A230" s="1461">
        <v>8824</v>
      </c>
      <c r="B230" s="1467" t="s">
        <v>120</v>
      </c>
      <c r="C230" s="1461">
        <v>8824</v>
      </c>
    </row>
    <row r="231" spans="1:3" ht="15.75">
      <c r="A231" s="1461">
        <v>8825</v>
      </c>
      <c r="B231" s="1467" t="s">
        <v>121</v>
      </c>
      <c r="C231" s="1461">
        <v>8825</v>
      </c>
    </row>
    <row r="232" spans="1:3" ht="15.75">
      <c r="A232" s="1461">
        <v>8826</v>
      </c>
      <c r="B232" s="1467" t="s">
        <v>122</v>
      </c>
      <c r="C232" s="1461">
        <v>8826</v>
      </c>
    </row>
    <row r="233" spans="1:3" ht="15.75">
      <c r="A233" s="1461">
        <v>8827</v>
      </c>
      <c r="B233" s="1467" t="s">
        <v>123</v>
      </c>
      <c r="C233" s="1461">
        <v>8827</v>
      </c>
    </row>
    <row r="234" spans="1:3" ht="15.75">
      <c r="A234" s="1461">
        <v>8828</v>
      </c>
      <c r="B234" s="1464" t="s">
        <v>124</v>
      </c>
      <c r="C234" s="1461">
        <v>8828</v>
      </c>
    </row>
    <row r="235" spans="1:3" ht="15.75">
      <c r="A235" s="1461">
        <v>8829</v>
      </c>
      <c r="B235" s="1464" t="s">
        <v>125</v>
      </c>
      <c r="C235" s="1461">
        <v>8829</v>
      </c>
    </row>
    <row r="236" spans="1:3" ht="15.75">
      <c r="A236" s="1461">
        <v>8831</v>
      </c>
      <c r="B236" s="1464" t="s">
        <v>126</v>
      </c>
      <c r="C236" s="1461">
        <v>8831</v>
      </c>
    </row>
    <row r="237" spans="1:3" ht="15.75">
      <c r="A237" s="1461">
        <v>8832</v>
      </c>
      <c r="B237" s="1465" t="s">
        <v>127</v>
      </c>
      <c r="C237" s="1461">
        <v>8832</v>
      </c>
    </row>
    <row r="238" spans="1:3" ht="15.75">
      <c r="A238" s="1461">
        <v>8833</v>
      </c>
      <c r="B238" s="1464" t="s">
        <v>1928</v>
      </c>
      <c r="C238" s="1461">
        <v>8833</v>
      </c>
    </row>
    <row r="239" spans="1:3" ht="15.75">
      <c r="A239" s="1461">
        <v>8834</v>
      </c>
      <c r="B239" s="1465" t="s">
        <v>1929</v>
      </c>
      <c r="C239" s="1461">
        <v>8834</v>
      </c>
    </row>
    <row r="240" spans="1:3" ht="15.75">
      <c r="A240" s="1461">
        <v>8835</v>
      </c>
      <c r="B240" s="1465" t="s">
        <v>172</v>
      </c>
      <c r="C240" s="1461">
        <v>8835</v>
      </c>
    </row>
    <row r="241" spans="1:3" ht="15.75">
      <c r="A241" s="1461">
        <v>8836</v>
      </c>
      <c r="B241" s="1464" t="s">
        <v>173</v>
      </c>
      <c r="C241" s="1461">
        <v>8836</v>
      </c>
    </row>
    <row r="242" spans="1:3" ht="15.75">
      <c r="A242" s="1461">
        <v>8837</v>
      </c>
      <c r="B242" s="1464" t="s">
        <v>174</v>
      </c>
      <c r="C242" s="1461">
        <v>8837</v>
      </c>
    </row>
    <row r="243" spans="1:3" ht="15.75">
      <c r="A243" s="1461">
        <v>8838</v>
      </c>
      <c r="B243" s="1464" t="s">
        <v>175</v>
      </c>
      <c r="C243" s="1461">
        <v>8838</v>
      </c>
    </row>
    <row r="244" spans="1:3" ht="15.75">
      <c r="A244" s="1461">
        <v>8839</v>
      </c>
      <c r="B244" s="1465" t="s">
        <v>176</v>
      </c>
      <c r="C244" s="1461">
        <v>8839</v>
      </c>
    </row>
    <row r="245" spans="1:3" ht="15.75">
      <c r="A245" s="1461">
        <v>8845</v>
      </c>
      <c r="B245" s="1466" t="s">
        <v>177</v>
      </c>
      <c r="C245" s="1461">
        <v>8845</v>
      </c>
    </row>
    <row r="246" spans="1:3" ht="15.75">
      <c r="A246" s="1461">
        <v>8848</v>
      </c>
      <c r="B246" s="1472" t="s">
        <v>178</v>
      </c>
      <c r="C246" s="1461">
        <v>8848</v>
      </c>
    </row>
    <row r="247" spans="1:3" ht="15.75">
      <c r="A247" s="1461">
        <v>8849</v>
      </c>
      <c r="B247" s="1464" t="s">
        <v>179</v>
      </c>
      <c r="C247" s="1461">
        <v>8849</v>
      </c>
    </row>
    <row r="248" spans="1:3" ht="15.75">
      <c r="A248" s="1461">
        <v>8851</v>
      </c>
      <c r="B248" s="1464" t="s">
        <v>180</v>
      </c>
      <c r="C248" s="1461">
        <v>8851</v>
      </c>
    </row>
    <row r="249" spans="1:3" ht="15.75">
      <c r="A249" s="1461">
        <v>8852</v>
      </c>
      <c r="B249" s="1464" t="s">
        <v>181</v>
      </c>
      <c r="C249" s="1461">
        <v>8852</v>
      </c>
    </row>
    <row r="250" spans="1:3" ht="15.75">
      <c r="A250" s="1461">
        <v>8853</v>
      </c>
      <c r="B250" s="1464" t="s">
        <v>182</v>
      </c>
      <c r="C250" s="1461">
        <v>8853</v>
      </c>
    </row>
    <row r="251" spans="1:3" ht="15.75">
      <c r="A251" s="1461">
        <v>8855</v>
      </c>
      <c r="B251" s="1466" t="s">
        <v>1627</v>
      </c>
      <c r="C251" s="1461">
        <v>8855</v>
      </c>
    </row>
    <row r="252" spans="1:3" ht="15.75">
      <c r="A252" s="1461">
        <v>8858</v>
      </c>
      <c r="B252" s="1475" t="s">
        <v>1628</v>
      </c>
      <c r="C252" s="1461">
        <v>8858</v>
      </c>
    </row>
    <row r="253" spans="1:3" ht="15.75">
      <c r="A253" s="1461">
        <v>8859</v>
      </c>
      <c r="B253" s="1465" t="s">
        <v>1629</v>
      </c>
      <c r="C253" s="1461">
        <v>8859</v>
      </c>
    </row>
    <row r="254" spans="1:3" ht="15.75">
      <c r="A254" s="1461">
        <v>8861</v>
      </c>
      <c r="B254" s="1464" t="s">
        <v>1630</v>
      </c>
      <c r="C254" s="1461">
        <v>8861</v>
      </c>
    </row>
    <row r="255" spans="1:3" ht="15.75">
      <c r="A255" s="1461">
        <v>8862</v>
      </c>
      <c r="B255" s="1465" t="s">
        <v>1631</v>
      </c>
      <c r="C255" s="1461">
        <v>8862</v>
      </c>
    </row>
    <row r="256" spans="1:3" ht="15.75">
      <c r="A256" s="1461">
        <v>8863</v>
      </c>
      <c r="B256" s="1465" t="s">
        <v>1632</v>
      </c>
      <c r="C256" s="1461">
        <v>8863</v>
      </c>
    </row>
    <row r="257" spans="1:3" ht="15.75">
      <c r="A257" s="1461">
        <v>8864</v>
      </c>
      <c r="B257" s="1464" t="s">
        <v>1633</v>
      </c>
      <c r="C257" s="1461">
        <v>8864</v>
      </c>
    </row>
    <row r="258" spans="1:3" ht="15.75">
      <c r="A258" s="1461">
        <v>8865</v>
      </c>
      <c r="B258" s="1465" t="s">
        <v>1634</v>
      </c>
      <c r="C258" s="1461">
        <v>8865</v>
      </c>
    </row>
    <row r="259" spans="1:3" ht="15.75">
      <c r="A259" s="1461">
        <v>8866</v>
      </c>
      <c r="B259" s="1465" t="s">
        <v>2119</v>
      </c>
      <c r="C259" s="1461">
        <v>8866</v>
      </c>
    </row>
    <row r="260" spans="1:3" ht="15.75">
      <c r="A260" s="1461">
        <v>8867</v>
      </c>
      <c r="B260" s="1465" t="s">
        <v>2120</v>
      </c>
      <c r="C260" s="1461">
        <v>8867</v>
      </c>
    </row>
    <row r="261" spans="1:3" ht="15.75">
      <c r="A261" s="1461">
        <v>8868</v>
      </c>
      <c r="B261" s="1465" t="s">
        <v>2121</v>
      </c>
      <c r="C261" s="1461">
        <v>8868</v>
      </c>
    </row>
    <row r="262" spans="1:3" ht="15.75">
      <c r="A262" s="1461">
        <v>8869</v>
      </c>
      <c r="B262" s="1464" t="s">
        <v>2122</v>
      </c>
      <c r="C262" s="1461">
        <v>8869</v>
      </c>
    </row>
    <row r="263" spans="1:3" ht="15.75">
      <c r="A263" s="1461">
        <v>8871</v>
      </c>
      <c r="B263" s="1465" t="s">
        <v>450</v>
      </c>
      <c r="C263" s="1461">
        <v>8871</v>
      </c>
    </row>
    <row r="264" spans="1:3" ht="15.75">
      <c r="A264" s="1461">
        <v>8872</v>
      </c>
      <c r="B264" s="1465" t="s">
        <v>1642</v>
      </c>
      <c r="C264" s="1461">
        <v>8872</v>
      </c>
    </row>
    <row r="265" spans="1:3" ht="15.75">
      <c r="A265" s="1461">
        <v>8873</v>
      </c>
      <c r="B265" s="1465" t="s">
        <v>1643</v>
      </c>
      <c r="C265" s="1461">
        <v>8873</v>
      </c>
    </row>
    <row r="266" spans="1:3" ht="16.5" customHeight="1">
      <c r="A266" s="1461">
        <v>8875</v>
      </c>
      <c r="B266" s="1465" t="s">
        <v>1644</v>
      </c>
      <c r="C266" s="1461">
        <v>8875</v>
      </c>
    </row>
    <row r="267" spans="1:3" ht="15.75">
      <c r="A267" s="1461">
        <v>8876</v>
      </c>
      <c r="B267" s="1465" t="s">
        <v>1645</v>
      </c>
      <c r="C267" s="1461">
        <v>8876</v>
      </c>
    </row>
    <row r="268" spans="1:3" ht="15.75">
      <c r="A268" s="1461">
        <v>8877</v>
      </c>
      <c r="B268" s="1464" t="s">
        <v>1646</v>
      </c>
      <c r="C268" s="1461">
        <v>8877</v>
      </c>
    </row>
    <row r="269" spans="1:3" ht="15.75">
      <c r="A269" s="1461">
        <v>8878</v>
      </c>
      <c r="B269" s="1475" t="s">
        <v>1647</v>
      </c>
      <c r="C269" s="1461">
        <v>8878</v>
      </c>
    </row>
    <row r="270" spans="1:3" ht="15.75">
      <c r="A270" s="1461">
        <v>8885</v>
      </c>
      <c r="B270" s="1467" t="s">
        <v>1648</v>
      </c>
      <c r="C270" s="1461">
        <v>8885</v>
      </c>
    </row>
    <row r="271" spans="1:3" ht="15.75">
      <c r="A271" s="1461">
        <v>8888</v>
      </c>
      <c r="B271" s="1464" t="s">
        <v>1649</v>
      </c>
      <c r="C271" s="1461">
        <v>8888</v>
      </c>
    </row>
    <row r="272" spans="1:3" ht="15.75">
      <c r="A272" s="1461">
        <v>8897</v>
      </c>
      <c r="B272" s="1464" t="s">
        <v>1650</v>
      </c>
      <c r="C272" s="1461">
        <v>8897</v>
      </c>
    </row>
    <row r="273" spans="1:3" ht="15.75">
      <c r="A273" s="1461">
        <v>8898</v>
      </c>
      <c r="B273" s="1464" t="s">
        <v>1651</v>
      </c>
      <c r="C273" s="1461">
        <v>8898</v>
      </c>
    </row>
    <row r="274" spans="1:3" ht="15.75">
      <c r="A274" s="1461">
        <v>9910</v>
      </c>
      <c r="B274" s="1467" t="s">
        <v>1652</v>
      </c>
      <c r="C274" s="1461">
        <v>9910</v>
      </c>
    </row>
    <row r="275" spans="1:3" ht="15.75">
      <c r="A275" s="1461">
        <v>9997</v>
      </c>
      <c r="B275" s="1464" t="s">
        <v>1653</v>
      </c>
      <c r="C275" s="1461">
        <v>9997</v>
      </c>
    </row>
    <row r="276" spans="1:3" ht="15.75">
      <c r="A276" s="1461">
        <v>9998</v>
      </c>
      <c r="B276" s="1464" t="s">
        <v>1654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60</v>
      </c>
      <c r="B281" s="1451" t="s">
        <v>1499</v>
      </c>
    </row>
    <row r="282" spans="1:2" ht="14.25">
      <c r="A282" s="1479" t="s">
        <v>1655</v>
      </c>
      <c r="B282" s="1480"/>
    </row>
    <row r="283" spans="1:2" ht="14.25">
      <c r="A283" s="1479" t="s">
        <v>1682</v>
      </c>
      <c r="B283" s="1480"/>
    </row>
    <row r="284" spans="1:2" ht="14.25">
      <c r="A284" s="1481" t="s">
        <v>1683</v>
      </c>
      <c r="B284" s="1482" t="s">
        <v>1684</v>
      </c>
    </row>
    <row r="285" spans="1:2" ht="14.25">
      <c r="A285" s="1481" t="s">
        <v>1685</v>
      </c>
      <c r="B285" s="1482" t="s">
        <v>1686</v>
      </c>
    </row>
    <row r="286" spans="1:2" ht="14.25">
      <c r="A286" s="1481" t="s">
        <v>1687</v>
      </c>
      <c r="B286" s="1482" t="s">
        <v>1688</v>
      </c>
    </row>
    <row r="287" spans="1:2" ht="14.25">
      <c r="A287" s="1481" t="s">
        <v>1689</v>
      </c>
      <c r="B287" s="1482" t="s">
        <v>1690</v>
      </c>
    </row>
    <row r="288" spans="1:2" ht="14.25">
      <c r="A288" s="1481" t="s">
        <v>1691</v>
      </c>
      <c r="B288" s="1483" t="s">
        <v>1692</v>
      </c>
    </row>
    <row r="289" spans="1:2" ht="14.25">
      <c r="A289" s="1481" t="s">
        <v>1693</v>
      </c>
      <c r="B289" s="1482" t="s">
        <v>1694</v>
      </c>
    </row>
    <row r="290" spans="1:2" ht="14.25">
      <c r="A290" s="1481" t="s">
        <v>1695</v>
      </c>
      <c r="B290" s="1482" t="s">
        <v>1696</v>
      </c>
    </row>
    <row r="291" spans="1:2" ht="14.25">
      <c r="A291" s="1481" t="s">
        <v>1697</v>
      </c>
      <c r="B291" s="1483" t="s">
        <v>1698</v>
      </c>
    </row>
    <row r="292" spans="1:2" ht="14.25">
      <c r="A292" s="1481" t="s">
        <v>1699</v>
      </c>
      <c r="B292" s="1482" t="s">
        <v>1700</v>
      </c>
    </row>
    <row r="293" spans="1:2" ht="14.25">
      <c r="A293" s="1481" t="s">
        <v>1701</v>
      </c>
      <c r="B293" s="1482" t="s">
        <v>1702</v>
      </c>
    </row>
    <row r="294" spans="1:2" ht="14.25">
      <c r="A294" s="1481" t="s">
        <v>1703</v>
      </c>
      <c r="B294" s="1483" t="s">
        <v>1704</v>
      </c>
    </row>
    <row r="295" spans="1:2" ht="14.25">
      <c r="A295" s="1481" t="s">
        <v>1705</v>
      </c>
      <c r="B295" s="1484">
        <v>98315</v>
      </c>
    </row>
    <row r="296" spans="1:2" ht="14.25">
      <c r="A296" s="1479" t="s">
        <v>1706</v>
      </c>
      <c r="B296" s="1548"/>
    </row>
    <row r="297" spans="1:2" ht="14.25">
      <c r="A297" s="1481" t="s">
        <v>1656</v>
      </c>
      <c r="B297" s="1485" t="s">
        <v>1657</v>
      </c>
    </row>
    <row r="298" spans="1:2" ht="14.25">
      <c r="A298" s="1481" t="s">
        <v>1658</v>
      </c>
      <c r="B298" s="1485" t="s">
        <v>1659</v>
      </c>
    </row>
    <row r="299" spans="1:2" ht="14.25">
      <c r="A299" s="1481" t="s">
        <v>1660</v>
      </c>
      <c r="B299" s="1485" t="s">
        <v>1661</v>
      </c>
    </row>
    <row r="300" spans="1:2" ht="14.25">
      <c r="A300" s="1481" t="s">
        <v>1662</v>
      </c>
      <c r="B300" s="1485" t="s">
        <v>1663</v>
      </c>
    </row>
    <row r="301" spans="1:2" ht="14.25">
      <c r="A301" s="1481" t="s">
        <v>1664</v>
      </c>
      <c r="B301" s="1485" t="s">
        <v>1665</v>
      </c>
    </row>
    <row r="302" spans="1:2" ht="14.25">
      <c r="A302" s="1481" t="s">
        <v>1666</v>
      </c>
      <c r="B302" s="1485" t="s">
        <v>1667</v>
      </c>
    </row>
    <row r="303" spans="1:2" ht="14.25">
      <c r="A303" s="1481" t="s">
        <v>1668</v>
      </c>
      <c r="B303" s="1485" t="s">
        <v>1669</v>
      </c>
    </row>
    <row r="304" spans="1:2" ht="14.25">
      <c r="A304" s="1481" t="s">
        <v>1670</v>
      </c>
      <c r="B304" s="1485" t="s">
        <v>959</v>
      </c>
    </row>
    <row r="305" spans="1:2" ht="14.25">
      <c r="A305" s="1481" t="s">
        <v>960</v>
      </c>
      <c r="B305" s="1485" t="s">
        <v>961</v>
      </c>
    </row>
    <row r="306" ht="14.25"/>
    <row r="307" ht="14.25"/>
    <row r="308" spans="1:2" ht="14.25">
      <c r="A308" s="1450" t="s">
        <v>60</v>
      </c>
      <c r="B308" s="1451" t="s">
        <v>61</v>
      </c>
    </row>
    <row r="309" ht="15.75">
      <c r="B309" s="1478" t="s">
        <v>2135</v>
      </c>
    </row>
    <row r="310" ht="18.75" thickBot="1">
      <c r="B310" s="1478" t="s">
        <v>922</v>
      </c>
    </row>
    <row r="311" spans="1:2" ht="16.5">
      <c r="A311" s="1486" t="s">
        <v>1722</v>
      </c>
      <c r="B311" s="1487" t="s">
        <v>962</v>
      </c>
    </row>
    <row r="312" spans="1:2" ht="16.5">
      <c r="A312" s="1488" t="s">
        <v>1723</v>
      </c>
      <c r="B312" s="1489" t="s">
        <v>963</v>
      </c>
    </row>
    <row r="313" spans="1:2" ht="16.5">
      <c r="A313" s="1488" t="s">
        <v>1724</v>
      </c>
      <c r="B313" s="1490" t="s">
        <v>964</v>
      </c>
    </row>
    <row r="314" spans="1:2" ht="16.5">
      <c r="A314" s="1488" t="s">
        <v>1725</v>
      </c>
      <c r="B314" s="1490" t="s">
        <v>965</v>
      </c>
    </row>
    <row r="315" spans="1:2" ht="16.5">
      <c r="A315" s="1488" t="s">
        <v>1726</v>
      </c>
      <c r="B315" s="1490" t="s">
        <v>966</v>
      </c>
    </row>
    <row r="316" spans="1:2" ht="16.5">
      <c r="A316" s="1488" t="s">
        <v>1727</v>
      </c>
      <c r="B316" s="1490" t="s">
        <v>967</v>
      </c>
    </row>
    <row r="317" spans="1:2" ht="16.5">
      <c r="A317" s="1488" t="s">
        <v>1728</v>
      </c>
      <c r="B317" s="1490" t="s">
        <v>968</v>
      </c>
    </row>
    <row r="318" spans="1:2" ht="16.5">
      <c r="A318" s="1488" t="s">
        <v>1729</v>
      </c>
      <c r="B318" s="1490" t="s">
        <v>969</v>
      </c>
    </row>
    <row r="319" spans="1:2" ht="16.5">
      <c r="A319" s="1488" t="s">
        <v>1730</v>
      </c>
      <c r="B319" s="1490" t="s">
        <v>970</v>
      </c>
    </row>
    <row r="320" spans="1:2" ht="16.5">
      <c r="A320" s="1488" t="s">
        <v>1731</v>
      </c>
      <c r="B320" s="1490" t="s">
        <v>971</v>
      </c>
    </row>
    <row r="321" spans="1:2" ht="16.5">
      <c r="A321" s="1488" t="s">
        <v>1732</v>
      </c>
      <c r="B321" s="1490" t="s">
        <v>972</v>
      </c>
    </row>
    <row r="322" spans="1:2" ht="16.5">
      <c r="A322" s="1488" t="s">
        <v>1733</v>
      </c>
      <c r="B322" s="1491" t="s">
        <v>973</v>
      </c>
    </row>
    <row r="323" spans="1:2" ht="16.5">
      <c r="A323" s="1488" t="s">
        <v>1734</v>
      </c>
      <c r="B323" s="1491" t="s">
        <v>1264</v>
      </c>
    </row>
    <row r="324" spans="1:2" ht="16.5">
      <c r="A324" s="1488" t="s">
        <v>1735</v>
      </c>
      <c r="B324" s="1490" t="s">
        <v>982</v>
      </c>
    </row>
    <row r="325" spans="1:2" ht="16.5">
      <c r="A325" s="1488" t="s">
        <v>1736</v>
      </c>
      <c r="B325" s="1490" t="s">
        <v>983</v>
      </c>
    </row>
    <row r="326" spans="1:2" ht="16.5">
      <c r="A326" s="1488" t="s">
        <v>1737</v>
      </c>
      <c r="B326" s="1490" t="s">
        <v>984</v>
      </c>
    </row>
    <row r="327" spans="1:2" ht="16.5">
      <c r="A327" s="1488" t="s">
        <v>1738</v>
      </c>
      <c r="B327" s="1490" t="s">
        <v>1707</v>
      </c>
    </row>
    <row r="328" spans="1:2" ht="16.5">
      <c r="A328" s="1488" t="s">
        <v>1739</v>
      </c>
      <c r="B328" s="1490" t="s">
        <v>1708</v>
      </c>
    </row>
    <row r="329" spans="1:2" ht="16.5">
      <c r="A329" s="1488" t="s">
        <v>1740</v>
      </c>
      <c r="B329" s="1490" t="s">
        <v>985</v>
      </c>
    </row>
    <row r="330" spans="1:2" ht="16.5">
      <c r="A330" s="1488" t="s">
        <v>1741</v>
      </c>
      <c r="B330" s="1490" t="s">
        <v>986</v>
      </c>
    </row>
    <row r="331" spans="1:2" ht="16.5">
      <c r="A331" s="1488" t="s">
        <v>1742</v>
      </c>
      <c r="B331" s="1490" t="s">
        <v>1709</v>
      </c>
    </row>
    <row r="332" spans="1:2" ht="16.5">
      <c r="A332" s="1488" t="s">
        <v>243</v>
      </c>
      <c r="B332" s="1490" t="s">
        <v>987</v>
      </c>
    </row>
    <row r="333" spans="1:2" ht="16.5">
      <c r="A333" s="1488" t="s">
        <v>244</v>
      </c>
      <c r="B333" s="1490" t="s">
        <v>988</v>
      </c>
    </row>
    <row r="334" spans="1:2" ht="32.25" customHeight="1">
      <c r="A334" s="1492" t="s">
        <v>245</v>
      </c>
      <c r="B334" s="1493" t="s">
        <v>1846</v>
      </c>
    </row>
    <row r="335" spans="1:2" ht="16.5">
      <c r="A335" s="1494" t="s">
        <v>246</v>
      </c>
      <c r="B335" s="1495" t="s">
        <v>1847</v>
      </c>
    </row>
    <row r="336" spans="1:2" ht="16.5">
      <c r="A336" s="1494" t="s">
        <v>247</v>
      </c>
      <c r="B336" s="1495" t="s">
        <v>1848</v>
      </c>
    </row>
    <row r="337" spans="1:2" ht="16.5">
      <c r="A337" s="1494" t="s">
        <v>248</v>
      </c>
      <c r="B337" s="1495" t="s">
        <v>1710</v>
      </c>
    </row>
    <row r="338" spans="1:2" ht="16.5">
      <c r="A338" s="1488" t="s">
        <v>249</v>
      </c>
      <c r="B338" s="1490" t="s">
        <v>1849</v>
      </c>
    </row>
    <row r="339" spans="1:2" ht="16.5">
      <c r="A339" s="1488" t="s">
        <v>250</v>
      </c>
      <c r="B339" s="1490" t="s">
        <v>1850</v>
      </c>
    </row>
    <row r="340" spans="1:2" ht="16.5">
      <c r="A340" s="1488" t="s">
        <v>251</v>
      </c>
      <c r="B340" s="1490" t="s">
        <v>1711</v>
      </c>
    </row>
    <row r="341" spans="1:2" ht="16.5">
      <c r="A341" s="1488" t="s">
        <v>252</v>
      </c>
      <c r="B341" s="1490" t="s">
        <v>1851</v>
      </c>
    </row>
    <row r="342" spans="1:2" ht="16.5">
      <c r="A342" s="1488" t="s">
        <v>253</v>
      </c>
      <c r="B342" s="1490" t="s">
        <v>1852</v>
      </c>
    </row>
    <row r="343" spans="1:2" ht="16.5">
      <c r="A343" s="1488" t="s">
        <v>254</v>
      </c>
      <c r="B343" s="1490" t="s">
        <v>1853</v>
      </c>
    </row>
    <row r="344" spans="1:2" ht="16.5">
      <c r="A344" s="1488" t="s">
        <v>255</v>
      </c>
      <c r="B344" s="1495" t="s">
        <v>1854</v>
      </c>
    </row>
    <row r="345" spans="1:2" ht="16.5">
      <c r="A345" s="1488" t="s">
        <v>256</v>
      </c>
      <c r="B345" s="1495" t="s">
        <v>1855</v>
      </c>
    </row>
    <row r="346" spans="1:2" ht="16.5">
      <c r="A346" s="1488" t="s">
        <v>257</v>
      </c>
      <c r="B346" s="1495" t="s">
        <v>1712</v>
      </c>
    </row>
    <row r="347" spans="1:2" ht="16.5">
      <c r="A347" s="1488" t="s">
        <v>258</v>
      </c>
      <c r="B347" s="1490" t="s">
        <v>1856</v>
      </c>
    </row>
    <row r="348" spans="1:2" ht="16.5">
      <c r="A348" s="1488" t="s">
        <v>259</v>
      </c>
      <c r="B348" s="1490" t="s">
        <v>1857</v>
      </c>
    </row>
    <row r="349" spans="1:2" ht="16.5">
      <c r="A349" s="1488" t="s">
        <v>260</v>
      </c>
      <c r="B349" s="1495" t="s">
        <v>1858</v>
      </c>
    </row>
    <row r="350" spans="1:2" ht="16.5">
      <c r="A350" s="1488" t="s">
        <v>261</v>
      </c>
      <c r="B350" s="1490" t="s">
        <v>1859</v>
      </c>
    </row>
    <row r="351" spans="1:2" ht="16.5">
      <c r="A351" s="1488" t="s">
        <v>262</v>
      </c>
      <c r="B351" s="1490" t="s">
        <v>1860</v>
      </c>
    </row>
    <row r="352" spans="1:2" ht="16.5">
      <c r="A352" s="1488" t="s">
        <v>263</v>
      </c>
      <c r="B352" s="1490" t="s">
        <v>94</v>
      </c>
    </row>
    <row r="353" spans="1:2" ht="16.5">
      <c r="A353" s="1488" t="s">
        <v>264</v>
      </c>
      <c r="B353" s="1490" t="s">
        <v>95</v>
      </c>
    </row>
    <row r="354" spans="1:2" ht="16.5">
      <c r="A354" s="1488" t="s">
        <v>265</v>
      </c>
      <c r="B354" s="1490" t="s">
        <v>1713</v>
      </c>
    </row>
    <row r="355" spans="1:2" ht="16.5">
      <c r="A355" s="1488" t="s">
        <v>266</v>
      </c>
      <c r="B355" s="1490" t="s">
        <v>24</v>
      </c>
    </row>
    <row r="356" spans="1:2" ht="16.5">
      <c r="A356" s="1488" t="s">
        <v>267</v>
      </c>
      <c r="B356" s="1490" t="s">
        <v>25</v>
      </c>
    </row>
    <row r="357" spans="1:2" ht="16.5">
      <c r="A357" s="1496" t="s">
        <v>268</v>
      </c>
      <c r="B357" s="1497" t="s">
        <v>26</v>
      </c>
    </row>
    <row r="358" spans="1:2" ht="16.5">
      <c r="A358" s="1498" t="s">
        <v>269</v>
      </c>
      <c r="B358" s="1499" t="s">
        <v>27</v>
      </c>
    </row>
    <row r="359" spans="1:2" ht="16.5">
      <c r="A359" s="1498" t="s">
        <v>270</v>
      </c>
      <c r="B359" s="1499" t="s">
        <v>28</v>
      </c>
    </row>
    <row r="360" spans="1:2" ht="16.5">
      <c r="A360" s="1498" t="s">
        <v>271</v>
      </c>
      <c r="B360" s="1499" t="s">
        <v>29</v>
      </c>
    </row>
    <row r="361" spans="1:2" ht="17.25" thickBot="1">
      <c r="A361" s="1500" t="s">
        <v>272</v>
      </c>
      <c r="B361" s="1501" t="s">
        <v>30</v>
      </c>
    </row>
    <row r="362" spans="1:256" ht="18">
      <c r="A362" s="1549"/>
      <c r="B362" s="1502" t="s">
        <v>923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2137</v>
      </c>
    </row>
    <row r="364" spans="1:2" ht="18">
      <c r="A364" s="1550"/>
      <c r="B364" s="1506" t="s">
        <v>2138</v>
      </c>
    </row>
    <row r="365" spans="1:2" ht="18">
      <c r="A365" s="1508" t="s">
        <v>273</v>
      </c>
      <c r="B365" s="1507" t="s">
        <v>2139</v>
      </c>
    </row>
    <row r="366" spans="1:2" ht="18">
      <c r="A366" s="1508" t="s">
        <v>274</v>
      </c>
      <c r="B366" s="1509" t="s">
        <v>2140</v>
      </c>
    </row>
    <row r="367" spans="1:2" ht="18">
      <c r="A367" s="1508" t="s">
        <v>275</v>
      </c>
      <c r="B367" s="1510" t="s">
        <v>2141</v>
      </c>
    </row>
    <row r="368" spans="1:2" ht="18">
      <c r="A368" s="1508" t="s">
        <v>276</v>
      </c>
      <c r="B368" s="1510" t="s">
        <v>461</v>
      </c>
    </row>
    <row r="369" spans="1:2" ht="18">
      <c r="A369" s="1508" t="s">
        <v>277</v>
      </c>
      <c r="B369" s="1510" t="s">
        <v>462</v>
      </c>
    </row>
    <row r="370" spans="1:2" ht="18">
      <c r="A370" s="1508" t="s">
        <v>278</v>
      </c>
      <c r="B370" s="1510" t="s">
        <v>463</v>
      </c>
    </row>
    <row r="371" spans="1:2" ht="18">
      <c r="A371" s="1508" t="s">
        <v>279</v>
      </c>
      <c r="B371" s="1510" t="s">
        <v>464</v>
      </c>
    </row>
    <row r="372" spans="1:2" ht="18">
      <c r="A372" s="1508" t="s">
        <v>280</v>
      </c>
      <c r="B372" s="1511" t="s">
        <v>465</v>
      </c>
    </row>
    <row r="373" spans="1:2" ht="18">
      <c r="A373" s="1508" t="s">
        <v>281</v>
      </c>
      <c r="B373" s="1511" t="s">
        <v>466</v>
      </c>
    </row>
    <row r="374" spans="1:2" ht="18">
      <c r="A374" s="1508" t="s">
        <v>282</v>
      </c>
      <c r="B374" s="1511" t="s">
        <v>467</v>
      </c>
    </row>
    <row r="375" spans="1:2" ht="18">
      <c r="A375" s="1508" t="s">
        <v>283</v>
      </c>
      <c r="B375" s="1511" t="s">
        <v>1861</v>
      </c>
    </row>
    <row r="376" spans="1:2" ht="18">
      <c r="A376" s="1508" t="s">
        <v>284</v>
      </c>
      <c r="B376" s="1512" t="s">
        <v>1862</v>
      </c>
    </row>
    <row r="377" spans="1:2" ht="18">
      <c r="A377" s="1508" t="s">
        <v>285</v>
      </c>
      <c r="B377" s="1512" t="s">
        <v>1863</v>
      </c>
    </row>
    <row r="378" spans="1:2" ht="18">
      <c r="A378" s="1508" t="s">
        <v>286</v>
      </c>
      <c r="B378" s="1511" t="s">
        <v>1864</v>
      </c>
    </row>
    <row r="379" spans="1:5" ht="18">
      <c r="A379" s="1508" t="s">
        <v>287</v>
      </c>
      <c r="B379" s="1511" t="s">
        <v>1865</v>
      </c>
      <c r="C379" s="1513" t="s">
        <v>1046</v>
      </c>
      <c r="E379" s="1514"/>
    </row>
    <row r="380" spans="1:5" ht="18">
      <c r="A380" s="1508" t="s">
        <v>288</v>
      </c>
      <c r="B380" s="1510" t="s">
        <v>1866</v>
      </c>
      <c r="C380" s="1513" t="s">
        <v>1046</v>
      </c>
      <c r="E380" s="1514"/>
    </row>
    <row r="381" spans="1:5" ht="18">
      <c r="A381" s="1508" t="s">
        <v>289</v>
      </c>
      <c r="B381" s="1511" t="s">
        <v>1867</v>
      </c>
      <c r="C381" s="1513" t="s">
        <v>1046</v>
      </c>
      <c r="E381" s="1514"/>
    </row>
    <row r="382" spans="1:5" ht="18">
      <c r="A382" s="1508" t="s">
        <v>290</v>
      </c>
      <c r="B382" s="1511" t="s">
        <v>1868</v>
      </c>
      <c r="C382" s="1513" t="s">
        <v>1046</v>
      </c>
      <c r="E382" s="1514"/>
    </row>
    <row r="383" spans="1:5" ht="18">
      <c r="A383" s="1508" t="s">
        <v>291</v>
      </c>
      <c r="B383" s="1511" t="s">
        <v>1869</v>
      </c>
      <c r="C383" s="1513" t="s">
        <v>1046</v>
      </c>
      <c r="E383" s="1514"/>
    </row>
    <row r="384" spans="1:5" ht="18">
      <c r="A384" s="1508" t="s">
        <v>292</v>
      </c>
      <c r="B384" s="1511" t="s">
        <v>1870</v>
      </c>
      <c r="C384" s="1513" t="s">
        <v>1046</v>
      </c>
      <c r="E384" s="1514"/>
    </row>
    <row r="385" spans="1:5" ht="18">
      <c r="A385" s="1508" t="s">
        <v>293</v>
      </c>
      <c r="B385" s="1511" t="s">
        <v>1871</v>
      </c>
      <c r="C385" s="1513" t="s">
        <v>1046</v>
      </c>
      <c r="E385" s="1514"/>
    </row>
    <row r="386" spans="1:5" ht="18">
      <c r="A386" s="1508" t="s">
        <v>294</v>
      </c>
      <c r="B386" s="1511" t="s">
        <v>1872</v>
      </c>
      <c r="C386" s="1513" t="s">
        <v>1046</v>
      </c>
      <c r="E386" s="1514"/>
    </row>
    <row r="387" spans="1:5" ht="18">
      <c r="A387" s="1508" t="s">
        <v>295</v>
      </c>
      <c r="B387" s="1511" t="s">
        <v>1873</v>
      </c>
      <c r="C387" s="1513" t="s">
        <v>1046</v>
      </c>
      <c r="E387" s="1514"/>
    </row>
    <row r="388" spans="1:5" ht="18">
      <c r="A388" s="1508" t="s">
        <v>296</v>
      </c>
      <c r="B388" s="1510" t="s">
        <v>1874</v>
      </c>
      <c r="C388" s="1513" t="s">
        <v>1046</v>
      </c>
      <c r="E388" s="1514"/>
    </row>
    <row r="389" spans="1:5" ht="18">
      <c r="A389" s="1508" t="s">
        <v>297</v>
      </c>
      <c r="B389" s="1511" t="s">
        <v>1875</v>
      </c>
      <c r="C389" s="1513" t="s">
        <v>1046</v>
      </c>
      <c r="E389" s="1514"/>
    </row>
    <row r="390" spans="1:5" ht="18">
      <c r="A390" s="1508" t="s">
        <v>298</v>
      </c>
      <c r="B390" s="1510" t="s">
        <v>1876</v>
      </c>
      <c r="C390" s="1513" t="s">
        <v>1046</v>
      </c>
      <c r="E390" s="1514"/>
    </row>
    <row r="391" spans="1:5" ht="18">
      <c r="A391" s="1508" t="s">
        <v>299</v>
      </c>
      <c r="B391" s="1510" t="s">
        <v>487</v>
      </c>
      <c r="C391" s="1513" t="s">
        <v>1046</v>
      </c>
      <c r="E391" s="1514"/>
    </row>
    <row r="392" spans="1:5" ht="18">
      <c r="A392" s="1508" t="s">
        <v>1749</v>
      </c>
      <c r="B392" s="1510" t="s">
        <v>488</v>
      </c>
      <c r="C392" s="1513" t="s">
        <v>1046</v>
      </c>
      <c r="E392" s="1514"/>
    </row>
    <row r="393" spans="1:5" ht="18">
      <c r="A393" s="1508" t="s">
        <v>1750</v>
      </c>
      <c r="B393" s="1510" t="s">
        <v>489</v>
      </c>
      <c r="C393" s="1513" t="s">
        <v>1046</v>
      </c>
      <c r="E393" s="1514"/>
    </row>
    <row r="394" spans="1:5" ht="18">
      <c r="A394" s="1508" t="s">
        <v>1751</v>
      </c>
      <c r="B394" s="1510" t="s">
        <v>1878</v>
      </c>
      <c r="C394" s="1513" t="s">
        <v>1046</v>
      </c>
      <c r="E394" s="1514"/>
    </row>
    <row r="395" spans="1:5" ht="18">
      <c r="A395" s="1508" t="s">
        <v>1752</v>
      </c>
      <c r="B395" s="1510" t="s">
        <v>1879</v>
      </c>
      <c r="C395" s="1513" t="s">
        <v>1046</v>
      </c>
      <c r="E395" s="1514"/>
    </row>
    <row r="396" spans="1:5" ht="18">
      <c r="A396" s="1508" t="s">
        <v>1753</v>
      </c>
      <c r="B396" s="1510" t="s">
        <v>1880</v>
      </c>
      <c r="C396" s="1513" t="s">
        <v>1046</v>
      </c>
      <c r="E396" s="1514"/>
    </row>
    <row r="397" spans="1:5" ht="18">
      <c r="A397" s="1508" t="s">
        <v>1754</v>
      </c>
      <c r="B397" s="1510" t="s">
        <v>1881</v>
      </c>
      <c r="C397" s="1513" t="s">
        <v>1046</v>
      </c>
      <c r="E397" s="1514"/>
    </row>
    <row r="398" spans="1:5" ht="18">
      <c r="A398" s="1508" t="s">
        <v>302</v>
      </c>
      <c r="B398" s="1515" t="s">
        <v>1882</v>
      </c>
      <c r="C398" s="1513" t="s">
        <v>1046</v>
      </c>
      <c r="E398" s="1514"/>
    </row>
    <row r="399" spans="1:5" ht="18">
      <c r="A399" s="1508" t="s">
        <v>303</v>
      </c>
      <c r="B399" s="1516" t="s">
        <v>1714</v>
      </c>
      <c r="C399" s="1513" t="s">
        <v>1046</v>
      </c>
      <c r="E399" s="1514"/>
    </row>
    <row r="400" spans="1:5" ht="18">
      <c r="A400" s="1551" t="s">
        <v>304</v>
      </c>
      <c r="B400" s="1517" t="s">
        <v>1883</v>
      </c>
      <c r="C400" s="1513" t="s">
        <v>1046</v>
      </c>
      <c r="E400" s="1514"/>
    </row>
    <row r="401" spans="1:5" ht="18">
      <c r="A401" s="1550" t="s">
        <v>1046</v>
      </c>
      <c r="B401" s="1518" t="s">
        <v>1884</v>
      </c>
      <c r="C401" s="1513" t="s">
        <v>1046</v>
      </c>
      <c r="E401" s="1514"/>
    </row>
    <row r="402" spans="1:5" ht="18">
      <c r="A402" s="1523" t="s">
        <v>305</v>
      </c>
      <c r="B402" s="1519" t="s">
        <v>1885</v>
      </c>
      <c r="C402" s="1513" t="s">
        <v>1046</v>
      </c>
      <c r="E402" s="1514"/>
    </row>
    <row r="403" spans="1:5" ht="18">
      <c r="A403" s="1508" t="s">
        <v>306</v>
      </c>
      <c r="B403" s="1495" t="s">
        <v>1886</v>
      </c>
      <c r="C403" s="1513" t="s">
        <v>1046</v>
      </c>
      <c r="E403" s="1514"/>
    </row>
    <row r="404" spans="1:5" ht="18">
      <c r="A404" s="1552" t="s">
        <v>307</v>
      </c>
      <c r="B404" s="1520" t="s">
        <v>1887</v>
      </c>
      <c r="C404" s="1513" t="s">
        <v>1046</v>
      </c>
      <c r="E404" s="1514"/>
    </row>
    <row r="405" spans="1:5" ht="18">
      <c r="A405" s="1504" t="s">
        <v>1046</v>
      </c>
      <c r="B405" s="1521" t="s">
        <v>1888</v>
      </c>
      <c r="C405" s="1513" t="s">
        <v>1046</v>
      </c>
      <c r="E405" s="1514"/>
    </row>
    <row r="406" spans="1:5" ht="16.5">
      <c r="A406" s="1488" t="s">
        <v>262</v>
      </c>
      <c r="B406" s="1490" t="s">
        <v>1860</v>
      </c>
      <c r="C406" s="1513" t="s">
        <v>1046</v>
      </c>
      <c r="E406" s="1514"/>
    </row>
    <row r="407" spans="1:5" ht="16.5">
      <c r="A407" s="1488" t="s">
        <v>263</v>
      </c>
      <c r="B407" s="1490" t="s">
        <v>94</v>
      </c>
      <c r="C407" s="1513" t="s">
        <v>1046</v>
      </c>
      <c r="E407" s="1514"/>
    </row>
    <row r="408" spans="1:5" ht="16.5">
      <c r="A408" s="1553" t="s">
        <v>264</v>
      </c>
      <c r="B408" s="1522" t="s">
        <v>95</v>
      </c>
      <c r="C408" s="1513" t="s">
        <v>1046</v>
      </c>
      <c r="E408" s="1514"/>
    </row>
    <row r="409" spans="1:5" ht="18">
      <c r="A409" s="1550" t="s">
        <v>1046</v>
      </c>
      <c r="B409" s="1521" t="s">
        <v>1889</v>
      </c>
      <c r="C409" s="1513" t="s">
        <v>1046</v>
      </c>
      <c r="E409" s="1514"/>
    </row>
    <row r="410" spans="1:5" ht="18">
      <c r="A410" s="1523" t="s">
        <v>308</v>
      </c>
      <c r="B410" s="1519" t="s">
        <v>1715</v>
      </c>
      <c r="C410" s="1513" t="s">
        <v>1046</v>
      </c>
      <c r="E410" s="1514"/>
    </row>
    <row r="411" spans="1:5" ht="18">
      <c r="A411" s="1523" t="s">
        <v>309</v>
      </c>
      <c r="B411" s="1519" t="s">
        <v>1716</v>
      </c>
      <c r="C411" s="1513" t="s">
        <v>1046</v>
      </c>
      <c r="E411" s="1514"/>
    </row>
    <row r="412" spans="1:5" ht="18">
      <c r="A412" s="1523" t="s">
        <v>310</v>
      </c>
      <c r="B412" s="1519" t="s">
        <v>1047</v>
      </c>
      <c r="C412" s="1513" t="s">
        <v>1046</v>
      </c>
      <c r="E412" s="1514"/>
    </row>
    <row r="413" spans="1:5" ht="18.75" thickBot="1">
      <c r="A413" s="1554" t="s">
        <v>311</v>
      </c>
      <c r="B413" s="1524" t="s">
        <v>1048</v>
      </c>
      <c r="C413" s="1513" t="s">
        <v>1046</v>
      </c>
      <c r="E413" s="1514"/>
    </row>
    <row r="414" spans="1:5" ht="17.25" thickBot="1">
      <c r="A414" s="1555" t="s">
        <v>312</v>
      </c>
      <c r="B414" s="1524" t="s">
        <v>1717</v>
      </c>
      <c r="C414" s="1513" t="s">
        <v>1046</v>
      </c>
      <c r="E414" s="1514"/>
    </row>
    <row r="415" spans="1:5" ht="16.5">
      <c r="A415" s="1555" t="s">
        <v>313</v>
      </c>
      <c r="B415" s="1525" t="s">
        <v>1</v>
      </c>
      <c r="C415" s="1513" t="s">
        <v>1046</v>
      </c>
      <c r="E415" s="1514"/>
    </row>
    <row r="416" spans="1:5" ht="16.5">
      <c r="A416" s="1488" t="s">
        <v>314</v>
      </c>
      <c r="B416" s="1490" t="s">
        <v>2</v>
      </c>
      <c r="C416" s="1513" t="s">
        <v>1046</v>
      </c>
      <c r="E416" s="1514"/>
    </row>
    <row r="417" spans="1:5" ht="18.75" thickBot="1">
      <c r="A417" s="1556" t="s">
        <v>315</v>
      </c>
      <c r="B417" s="1526" t="s">
        <v>3</v>
      </c>
      <c r="C417" s="1513" t="s">
        <v>1046</v>
      </c>
      <c r="E417" s="1514"/>
    </row>
    <row r="418" spans="1:5" ht="16.5">
      <c r="A418" s="1486" t="s">
        <v>316</v>
      </c>
      <c r="B418" s="1527" t="s">
        <v>4</v>
      </c>
      <c r="C418" s="1513" t="s">
        <v>1046</v>
      </c>
      <c r="E418" s="1514"/>
    </row>
    <row r="419" spans="1:5" ht="16.5">
      <c r="A419" s="1557" t="s">
        <v>317</v>
      </c>
      <c r="B419" s="1490" t="s">
        <v>5</v>
      </c>
      <c r="C419" s="1513" t="s">
        <v>1046</v>
      </c>
      <c r="E419" s="1514"/>
    </row>
    <row r="420" spans="1:5" ht="16.5">
      <c r="A420" s="1488" t="s">
        <v>318</v>
      </c>
      <c r="B420" s="1528" t="s">
        <v>1192</v>
      </c>
      <c r="C420" s="1513" t="s">
        <v>1046</v>
      </c>
      <c r="E420" s="1514"/>
    </row>
    <row r="421" spans="1:5" ht="17.25" thickBot="1">
      <c r="A421" s="1500" t="s">
        <v>319</v>
      </c>
      <c r="B421" s="1529" t="s">
        <v>1193</v>
      </c>
      <c r="C421" s="1513" t="s">
        <v>1046</v>
      </c>
      <c r="E421" s="1514"/>
    </row>
    <row r="422" spans="1:5" ht="18">
      <c r="A422" s="1508" t="s">
        <v>320</v>
      </c>
      <c r="B422" s="1530" t="s">
        <v>1890</v>
      </c>
      <c r="C422" s="1513" t="s">
        <v>1046</v>
      </c>
      <c r="E422" s="1514"/>
    </row>
    <row r="423" spans="1:5" ht="18">
      <c r="A423" s="1508" t="s">
        <v>321</v>
      </c>
      <c r="B423" s="1531" t="s">
        <v>1891</v>
      </c>
      <c r="C423" s="1513" t="s">
        <v>1046</v>
      </c>
      <c r="E423" s="1514"/>
    </row>
    <row r="424" spans="1:5" ht="18">
      <c r="A424" s="1508" t="s">
        <v>322</v>
      </c>
      <c r="B424" s="1532" t="s">
        <v>1892</v>
      </c>
      <c r="C424" s="1513" t="s">
        <v>1046</v>
      </c>
      <c r="E424" s="1514"/>
    </row>
    <row r="425" spans="1:5" ht="18">
      <c r="A425" s="1508" t="s">
        <v>323</v>
      </c>
      <c r="B425" s="1531" t="s">
        <v>1893</v>
      </c>
      <c r="C425" s="1513" t="s">
        <v>1046</v>
      </c>
      <c r="E425" s="1514"/>
    </row>
    <row r="426" spans="1:5" ht="18">
      <c r="A426" s="1508" t="s">
        <v>324</v>
      </c>
      <c r="B426" s="1531" t="s">
        <v>1894</v>
      </c>
      <c r="C426" s="1513" t="s">
        <v>1046</v>
      </c>
      <c r="E426" s="1514"/>
    </row>
    <row r="427" spans="1:5" ht="18">
      <c r="A427" s="1508" t="s">
        <v>325</v>
      </c>
      <c r="B427" s="1533" t="s">
        <v>1895</v>
      </c>
      <c r="C427" s="1513" t="s">
        <v>1046</v>
      </c>
      <c r="E427" s="1514"/>
    </row>
    <row r="428" spans="1:5" ht="18">
      <c r="A428" s="1508" t="s">
        <v>326</v>
      </c>
      <c r="B428" s="1533" t="s">
        <v>1896</v>
      </c>
      <c r="C428" s="1513" t="s">
        <v>1046</v>
      </c>
      <c r="E428" s="1514"/>
    </row>
    <row r="429" spans="1:5" ht="18">
      <c r="A429" s="1508" t="s">
        <v>327</v>
      </c>
      <c r="B429" s="1533" t="s">
        <v>1897</v>
      </c>
      <c r="C429" s="1513" t="s">
        <v>1046</v>
      </c>
      <c r="E429" s="1514"/>
    </row>
    <row r="430" spans="1:5" ht="18">
      <c r="A430" s="1508" t="s">
        <v>328</v>
      </c>
      <c r="B430" s="1533" t="s">
        <v>1898</v>
      </c>
      <c r="C430" s="1513" t="s">
        <v>1046</v>
      </c>
      <c r="E430" s="1514"/>
    </row>
    <row r="431" spans="1:5" ht="18">
      <c r="A431" s="1508" t="s">
        <v>329</v>
      </c>
      <c r="B431" s="1533" t="s">
        <v>1899</v>
      </c>
      <c r="C431" s="1513" t="s">
        <v>1046</v>
      </c>
      <c r="E431" s="1514"/>
    </row>
    <row r="432" spans="1:5" ht="18">
      <c r="A432" s="1508" t="s">
        <v>330</v>
      </c>
      <c r="B432" s="1531" t="s">
        <v>1900</v>
      </c>
      <c r="C432" s="1513" t="s">
        <v>1046</v>
      </c>
      <c r="E432" s="1514"/>
    </row>
    <row r="433" spans="1:5" ht="18">
      <c r="A433" s="1508" t="s">
        <v>331</v>
      </c>
      <c r="B433" s="1531" t="s">
        <v>1901</v>
      </c>
      <c r="C433" s="1513" t="s">
        <v>1046</v>
      </c>
      <c r="E433" s="1514"/>
    </row>
    <row r="434" spans="1:5" ht="18">
      <c r="A434" s="1508" t="s">
        <v>332</v>
      </c>
      <c r="B434" s="1531" t="s">
        <v>1902</v>
      </c>
      <c r="C434" s="1513" t="s">
        <v>1046</v>
      </c>
      <c r="E434" s="1514"/>
    </row>
    <row r="435" spans="1:5" ht="18.75" thickBot="1">
      <c r="A435" s="1508" t="s">
        <v>333</v>
      </c>
      <c r="B435" s="1534" t="s">
        <v>1903</v>
      </c>
      <c r="C435" s="1513" t="s">
        <v>1046</v>
      </c>
      <c r="E435" s="1514"/>
    </row>
    <row r="436" spans="1:5" ht="18">
      <c r="A436" s="1508" t="s">
        <v>334</v>
      </c>
      <c r="B436" s="1530" t="s">
        <v>1904</v>
      </c>
      <c r="C436" s="1513" t="s">
        <v>1046</v>
      </c>
      <c r="E436" s="1514"/>
    </row>
    <row r="437" spans="1:5" ht="18">
      <c r="A437" s="1508" t="s">
        <v>335</v>
      </c>
      <c r="B437" s="1532" t="s">
        <v>1905</v>
      </c>
      <c r="C437" s="1513" t="s">
        <v>1046</v>
      </c>
      <c r="E437" s="1514"/>
    </row>
    <row r="438" spans="1:5" ht="18">
      <c r="A438" s="1508" t="s">
        <v>336</v>
      </c>
      <c r="B438" s="1531" t="s">
        <v>1906</v>
      </c>
      <c r="C438" s="1513" t="s">
        <v>1046</v>
      </c>
      <c r="E438" s="1514"/>
    </row>
    <row r="439" spans="1:5" ht="18">
      <c r="A439" s="1508" t="s">
        <v>337</v>
      </c>
      <c r="B439" s="1531" t="s">
        <v>1907</v>
      </c>
      <c r="C439" s="1513" t="s">
        <v>1046</v>
      </c>
      <c r="E439" s="1514"/>
    </row>
    <row r="440" spans="1:5" ht="18">
      <c r="A440" s="1508" t="s">
        <v>338</v>
      </c>
      <c r="B440" s="1531" t="s">
        <v>1908</v>
      </c>
      <c r="C440" s="1513" t="s">
        <v>1046</v>
      </c>
      <c r="E440" s="1514"/>
    </row>
    <row r="441" spans="1:5" ht="18">
      <c r="A441" s="1508" t="s">
        <v>339</v>
      </c>
      <c r="B441" s="1531" t="s">
        <v>1909</v>
      </c>
      <c r="C441" s="1513" t="s">
        <v>1046</v>
      </c>
      <c r="E441" s="1514"/>
    </row>
    <row r="442" spans="1:5" ht="18">
      <c r="A442" s="1508" t="s">
        <v>340</v>
      </c>
      <c r="B442" s="1531" t="s">
        <v>1910</v>
      </c>
      <c r="C442" s="1513" t="s">
        <v>1046</v>
      </c>
      <c r="E442" s="1514"/>
    </row>
    <row r="443" spans="1:5" ht="18">
      <c r="A443" s="1508" t="s">
        <v>341</v>
      </c>
      <c r="B443" s="1531" t="s">
        <v>1911</v>
      </c>
      <c r="C443" s="1513" t="s">
        <v>1046</v>
      </c>
      <c r="E443" s="1514"/>
    </row>
    <row r="444" spans="1:5" ht="18">
      <c r="A444" s="1508" t="s">
        <v>342</v>
      </c>
      <c r="B444" s="1531" t="s">
        <v>1912</v>
      </c>
      <c r="C444" s="1513" t="s">
        <v>1046</v>
      </c>
      <c r="E444" s="1514"/>
    </row>
    <row r="445" spans="1:5" ht="18">
      <c r="A445" s="1508" t="s">
        <v>343</v>
      </c>
      <c r="B445" s="1531" t="s">
        <v>1913</v>
      </c>
      <c r="C445" s="1513" t="s">
        <v>1046</v>
      </c>
      <c r="E445" s="1514"/>
    </row>
    <row r="446" spans="1:5" ht="18">
      <c r="A446" s="1508" t="s">
        <v>344</v>
      </c>
      <c r="B446" s="1531" t="s">
        <v>1914</v>
      </c>
      <c r="C446" s="1513" t="s">
        <v>1046</v>
      </c>
      <c r="E446" s="1514"/>
    </row>
    <row r="447" spans="1:5" ht="18">
      <c r="A447" s="1508" t="s">
        <v>345</v>
      </c>
      <c r="B447" s="1531" t="s">
        <v>1915</v>
      </c>
      <c r="C447" s="1513" t="s">
        <v>1046</v>
      </c>
      <c r="E447" s="1514"/>
    </row>
    <row r="448" spans="1:5" ht="18.75" thickBot="1">
      <c r="A448" s="1508" t="s">
        <v>346</v>
      </c>
      <c r="B448" s="1534" t="s">
        <v>1916</v>
      </c>
      <c r="C448" s="1513" t="s">
        <v>1046</v>
      </c>
      <c r="E448" s="1514"/>
    </row>
    <row r="449" spans="1:5" ht="18">
      <c r="A449" s="1508" t="s">
        <v>347</v>
      </c>
      <c r="B449" s="1530" t="s">
        <v>1917</v>
      </c>
      <c r="C449" s="1513" t="s">
        <v>1046</v>
      </c>
      <c r="E449" s="1514"/>
    </row>
    <row r="450" spans="1:5" ht="18">
      <c r="A450" s="1508" t="s">
        <v>348</v>
      </c>
      <c r="B450" s="1531" t="s">
        <v>1918</v>
      </c>
      <c r="C450" s="1513" t="s">
        <v>1046</v>
      </c>
      <c r="E450" s="1514"/>
    </row>
    <row r="451" spans="1:5" ht="18">
      <c r="A451" s="1508" t="s">
        <v>349</v>
      </c>
      <c r="B451" s="1531" t="s">
        <v>1919</v>
      </c>
      <c r="C451" s="1513" t="s">
        <v>1046</v>
      </c>
      <c r="E451" s="1514"/>
    </row>
    <row r="452" spans="1:5" ht="18">
      <c r="A452" s="1508" t="s">
        <v>350</v>
      </c>
      <c r="B452" s="1531" t="s">
        <v>1920</v>
      </c>
      <c r="C452" s="1513" t="s">
        <v>1046</v>
      </c>
      <c r="E452" s="1514"/>
    </row>
    <row r="453" spans="1:5" ht="18">
      <c r="A453" s="1508" t="s">
        <v>351</v>
      </c>
      <c r="B453" s="1532" t="s">
        <v>1921</v>
      </c>
      <c r="C453" s="1513" t="s">
        <v>1046</v>
      </c>
      <c r="E453" s="1514"/>
    </row>
    <row r="454" spans="1:5" ht="18">
      <c r="A454" s="1508" t="s">
        <v>352</v>
      </c>
      <c r="B454" s="1531" t="s">
        <v>1922</v>
      </c>
      <c r="C454" s="1513" t="s">
        <v>1046</v>
      </c>
      <c r="E454" s="1514"/>
    </row>
    <row r="455" spans="1:5" ht="18">
      <c r="A455" s="1508" t="s">
        <v>353</v>
      </c>
      <c r="B455" s="1531" t="s">
        <v>1923</v>
      </c>
      <c r="C455" s="1513" t="s">
        <v>1046</v>
      </c>
      <c r="E455" s="1514"/>
    </row>
    <row r="456" spans="1:5" ht="18">
      <c r="A456" s="1508" t="s">
        <v>354</v>
      </c>
      <c r="B456" s="1531" t="s">
        <v>1924</v>
      </c>
      <c r="C456" s="1513" t="s">
        <v>1046</v>
      </c>
      <c r="E456" s="1514"/>
    </row>
    <row r="457" spans="1:5" ht="18">
      <c r="A457" s="1508" t="s">
        <v>355</v>
      </c>
      <c r="B457" s="1531" t="s">
        <v>1925</v>
      </c>
      <c r="C457" s="1513" t="s">
        <v>1046</v>
      </c>
      <c r="E457" s="1514"/>
    </row>
    <row r="458" spans="1:5" ht="18">
      <c r="A458" s="1508" t="s">
        <v>356</v>
      </c>
      <c r="B458" s="1531" t="s">
        <v>1926</v>
      </c>
      <c r="C458" s="1513" t="s">
        <v>1046</v>
      </c>
      <c r="E458" s="1514"/>
    </row>
    <row r="459" spans="1:5" ht="18">
      <c r="A459" s="1508" t="s">
        <v>357</v>
      </c>
      <c r="B459" s="1531" t="s">
        <v>1927</v>
      </c>
      <c r="C459" s="1513" t="s">
        <v>1046</v>
      </c>
      <c r="E459" s="1514"/>
    </row>
    <row r="460" spans="1:5" ht="18.75" thickBot="1">
      <c r="A460" s="1508" t="s">
        <v>358</v>
      </c>
      <c r="B460" s="1534" t="s">
        <v>571</v>
      </c>
      <c r="C460" s="1513" t="s">
        <v>1046</v>
      </c>
      <c r="E460" s="1514"/>
    </row>
    <row r="461" spans="1:5" ht="18">
      <c r="A461" s="1508" t="s">
        <v>359</v>
      </c>
      <c r="B461" s="1535" t="s">
        <v>572</v>
      </c>
      <c r="C461" s="1513" t="s">
        <v>1046</v>
      </c>
      <c r="E461" s="1514"/>
    </row>
    <row r="462" spans="1:5" ht="18">
      <c r="A462" s="1508" t="s">
        <v>360</v>
      </c>
      <c r="B462" s="1531" t="s">
        <v>573</v>
      </c>
      <c r="C462" s="1513" t="s">
        <v>1046</v>
      </c>
      <c r="E462" s="1514"/>
    </row>
    <row r="463" spans="1:5" ht="18">
      <c r="A463" s="1508" t="s">
        <v>361</v>
      </c>
      <c r="B463" s="1531" t="s">
        <v>574</v>
      </c>
      <c r="C463" s="1513" t="s">
        <v>1046</v>
      </c>
      <c r="E463" s="1514"/>
    </row>
    <row r="464" spans="1:5" ht="18">
      <c r="A464" s="1508" t="s">
        <v>362</v>
      </c>
      <c r="B464" s="1531" t="s">
        <v>575</v>
      </c>
      <c r="C464" s="1513" t="s">
        <v>1046</v>
      </c>
      <c r="E464" s="1514"/>
    </row>
    <row r="465" spans="1:5" ht="18">
      <c r="A465" s="1508" t="s">
        <v>363</v>
      </c>
      <c r="B465" s="1531" t="s">
        <v>499</v>
      </c>
      <c r="C465" s="1513" t="s">
        <v>1046</v>
      </c>
      <c r="E465" s="1514"/>
    </row>
    <row r="466" spans="1:5" ht="18">
      <c r="A466" s="1508" t="s">
        <v>364</v>
      </c>
      <c r="B466" s="1531" t="s">
        <v>500</v>
      </c>
      <c r="C466" s="1513" t="s">
        <v>1046</v>
      </c>
      <c r="E466" s="1514"/>
    </row>
    <row r="467" spans="1:5" ht="18">
      <c r="A467" s="1508" t="s">
        <v>365</v>
      </c>
      <c r="B467" s="1531" t="s">
        <v>501</v>
      </c>
      <c r="C467" s="1513" t="s">
        <v>1046</v>
      </c>
      <c r="E467" s="1514"/>
    </row>
    <row r="468" spans="1:5" ht="18">
      <c r="A468" s="1508" t="s">
        <v>366</v>
      </c>
      <c r="B468" s="1531" t="s">
        <v>502</v>
      </c>
      <c r="C468" s="1513" t="s">
        <v>1046</v>
      </c>
      <c r="E468" s="1514"/>
    </row>
    <row r="469" spans="1:5" ht="18">
      <c r="A469" s="1508" t="s">
        <v>367</v>
      </c>
      <c r="B469" s="1531" t="s">
        <v>503</v>
      </c>
      <c r="C469" s="1513" t="s">
        <v>1046</v>
      </c>
      <c r="E469" s="1514"/>
    </row>
    <row r="470" spans="1:5" ht="18.75" thickBot="1">
      <c r="A470" s="1508" t="s">
        <v>368</v>
      </c>
      <c r="B470" s="1534" t="s">
        <v>504</v>
      </c>
      <c r="C470" s="1513" t="s">
        <v>1046</v>
      </c>
      <c r="E470" s="1514"/>
    </row>
    <row r="471" spans="1:5" ht="18">
      <c r="A471" s="1508" t="s">
        <v>369</v>
      </c>
      <c r="B471" s="1530" t="s">
        <v>505</v>
      </c>
      <c r="C471" s="1513" t="s">
        <v>1046</v>
      </c>
      <c r="E471" s="1514"/>
    </row>
    <row r="472" spans="1:5" ht="18">
      <c r="A472" s="1508" t="s">
        <v>370</v>
      </c>
      <c r="B472" s="1531" t="s">
        <v>506</v>
      </c>
      <c r="C472" s="1513" t="s">
        <v>1046</v>
      </c>
      <c r="E472" s="1514"/>
    </row>
    <row r="473" spans="1:5" ht="18">
      <c r="A473" s="1508" t="s">
        <v>371</v>
      </c>
      <c r="B473" s="1531" t="s">
        <v>507</v>
      </c>
      <c r="C473" s="1513" t="s">
        <v>1046</v>
      </c>
      <c r="E473" s="1514"/>
    </row>
    <row r="474" spans="1:5" ht="18">
      <c r="A474" s="1508" t="s">
        <v>372</v>
      </c>
      <c r="B474" s="1532" t="s">
        <v>508</v>
      </c>
      <c r="C474" s="1513" t="s">
        <v>1046</v>
      </c>
      <c r="E474" s="1514"/>
    </row>
    <row r="475" spans="1:5" ht="18">
      <c r="A475" s="1508" t="s">
        <v>373</v>
      </c>
      <c r="B475" s="1531" t="s">
        <v>509</v>
      </c>
      <c r="C475" s="1513" t="s">
        <v>1046</v>
      </c>
      <c r="E475" s="1514"/>
    </row>
    <row r="476" spans="1:5" ht="18">
      <c r="A476" s="1508" t="s">
        <v>374</v>
      </c>
      <c r="B476" s="1531" t="s">
        <v>510</v>
      </c>
      <c r="C476" s="1513" t="s">
        <v>1046</v>
      </c>
      <c r="E476" s="1514"/>
    </row>
    <row r="477" spans="1:5" ht="18">
      <c r="A477" s="1508" t="s">
        <v>375</v>
      </c>
      <c r="B477" s="1531" t="s">
        <v>511</v>
      </c>
      <c r="C477" s="1513" t="s">
        <v>1046</v>
      </c>
      <c r="E477" s="1514"/>
    </row>
    <row r="478" spans="1:5" ht="18">
      <c r="A478" s="1508" t="s">
        <v>376</v>
      </c>
      <c r="B478" s="1531" t="s">
        <v>512</v>
      </c>
      <c r="C478" s="1513" t="s">
        <v>1046</v>
      </c>
      <c r="E478" s="1514"/>
    </row>
    <row r="479" spans="1:5" ht="18">
      <c r="A479" s="1508" t="s">
        <v>377</v>
      </c>
      <c r="B479" s="1531" t="s">
        <v>513</v>
      </c>
      <c r="C479" s="1513" t="s">
        <v>1046</v>
      </c>
      <c r="E479" s="1514"/>
    </row>
    <row r="480" spans="1:5" ht="18">
      <c r="A480" s="1508" t="s">
        <v>378</v>
      </c>
      <c r="B480" s="1531" t="s">
        <v>514</v>
      </c>
      <c r="C480" s="1513" t="s">
        <v>1046</v>
      </c>
      <c r="E480" s="1514"/>
    </row>
    <row r="481" spans="1:5" ht="18.75" thickBot="1">
      <c r="A481" s="1508" t="s">
        <v>379</v>
      </c>
      <c r="B481" s="1534" t="s">
        <v>515</v>
      </c>
      <c r="C481" s="1513" t="s">
        <v>1046</v>
      </c>
      <c r="E481" s="1514"/>
    </row>
    <row r="482" spans="1:5" ht="18">
      <c r="A482" s="1508" t="s">
        <v>380</v>
      </c>
      <c r="B482" s="1530" t="s">
        <v>516</v>
      </c>
      <c r="C482" s="1513" t="s">
        <v>1046</v>
      </c>
      <c r="E482" s="1514"/>
    </row>
    <row r="483" spans="1:5" ht="18">
      <c r="A483" s="1508" t="s">
        <v>381</v>
      </c>
      <c r="B483" s="1531" t="s">
        <v>517</v>
      </c>
      <c r="C483" s="1513" t="s">
        <v>1046</v>
      </c>
      <c r="E483" s="1514"/>
    </row>
    <row r="484" spans="1:5" ht="18">
      <c r="A484" s="1508" t="s">
        <v>382</v>
      </c>
      <c r="B484" s="1532" t="s">
        <v>518</v>
      </c>
      <c r="C484" s="1513" t="s">
        <v>1046</v>
      </c>
      <c r="E484" s="1514"/>
    </row>
    <row r="485" spans="1:5" ht="18">
      <c r="A485" s="1508" t="s">
        <v>383</v>
      </c>
      <c r="B485" s="1531" t="s">
        <v>519</v>
      </c>
      <c r="C485" s="1513" t="s">
        <v>1046</v>
      </c>
      <c r="E485" s="1514"/>
    </row>
    <row r="486" spans="1:5" ht="18">
      <c r="A486" s="1508" t="s">
        <v>384</v>
      </c>
      <c r="B486" s="1531" t="s">
        <v>520</v>
      </c>
      <c r="C486" s="1513" t="s">
        <v>1046</v>
      </c>
      <c r="E486" s="1514"/>
    </row>
    <row r="487" spans="1:5" ht="18">
      <c r="A487" s="1508" t="s">
        <v>385</v>
      </c>
      <c r="B487" s="1531" t="s">
        <v>521</v>
      </c>
      <c r="C487" s="1513" t="s">
        <v>1046</v>
      </c>
      <c r="E487" s="1514"/>
    </row>
    <row r="488" spans="1:5" ht="18">
      <c r="A488" s="1508" t="s">
        <v>386</v>
      </c>
      <c r="B488" s="1531" t="s">
        <v>522</v>
      </c>
      <c r="C488" s="1513" t="s">
        <v>1046</v>
      </c>
      <c r="E488" s="1514"/>
    </row>
    <row r="489" spans="1:5" ht="18">
      <c r="A489" s="1508" t="s">
        <v>387</v>
      </c>
      <c r="B489" s="1531" t="s">
        <v>523</v>
      </c>
      <c r="C489" s="1513" t="s">
        <v>1046</v>
      </c>
      <c r="E489" s="1514"/>
    </row>
    <row r="490" spans="1:5" ht="18">
      <c r="A490" s="1508" t="s">
        <v>388</v>
      </c>
      <c r="B490" s="1531" t="s">
        <v>524</v>
      </c>
      <c r="C490" s="1513" t="s">
        <v>1046</v>
      </c>
      <c r="E490" s="1514"/>
    </row>
    <row r="491" spans="1:5" ht="18.75" thickBot="1">
      <c r="A491" s="1508" t="s">
        <v>389</v>
      </c>
      <c r="B491" s="1534" t="s">
        <v>525</v>
      </c>
      <c r="C491" s="1513" t="s">
        <v>1046</v>
      </c>
      <c r="E491" s="1514"/>
    </row>
    <row r="492" spans="1:5" ht="18">
      <c r="A492" s="1508" t="s">
        <v>390</v>
      </c>
      <c r="B492" s="1535" t="s">
        <v>526</v>
      </c>
      <c r="C492" s="1513" t="s">
        <v>1046</v>
      </c>
      <c r="E492" s="1514"/>
    </row>
    <row r="493" spans="1:5" ht="18">
      <c r="A493" s="1508" t="s">
        <v>391</v>
      </c>
      <c r="B493" s="1531" t="s">
        <v>527</v>
      </c>
      <c r="C493" s="1513" t="s">
        <v>1046</v>
      </c>
      <c r="E493" s="1514"/>
    </row>
    <row r="494" spans="1:5" ht="18">
      <c r="A494" s="1508" t="s">
        <v>392</v>
      </c>
      <c r="B494" s="1531" t="s">
        <v>528</v>
      </c>
      <c r="C494" s="1513" t="s">
        <v>1046</v>
      </c>
      <c r="E494" s="1514"/>
    </row>
    <row r="495" spans="1:5" ht="18.75" thickBot="1">
      <c r="A495" s="1508" t="s">
        <v>393</v>
      </c>
      <c r="B495" s="1534" t="s">
        <v>529</v>
      </c>
      <c r="C495" s="1513" t="s">
        <v>1046</v>
      </c>
      <c r="E495" s="1514"/>
    </row>
    <row r="496" spans="1:5" ht="18">
      <c r="A496" s="1508" t="s">
        <v>394</v>
      </c>
      <c r="B496" s="1530" t="s">
        <v>530</v>
      </c>
      <c r="C496" s="1513" t="s">
        <v>1046</v>
      </c>
      <c r="E496" s="1514"/>
    </row>
    <row r="497" spans="1:5" ht="18">
      <c r="A497" s="1508" t="s">
        <v>395</v>
      </c>
      <c r="B497" s="1531" t="s">
        <v>531</v>
      </c>
      <c r="C497" s="1513" t="s">
        <v>1046</v>
      </c>
      <c r="E497" s="1514"/>
    </row>
    <row r="498" spans="1:5" ht="18">
      <c r="A498" s="1508" t="s">
        <v>396</v>
      </c>
      <c r="B498" s="1532" t="s">
        <v>532</v>
      </c>
      <c r="C498" s="1513" t="s">
        <v>1046</v>
      </c>
      <c r="E498" s="1514"/>
    </row>
    <row r="499" spans="1:5" ht="18">
      <c r="A499" s="1508" t="s">
        <v>2049</v>
      </c>
      <c r="B499" s="1531" t="s">
        <v>533</v>
      </c>
      <c r="C499" s="1513" t="s">
        <v>1046</v>
      </c>
      <c r="E499" s="1514"/>
    </row>
    <row r="500" spans="1:5" ht="18">
      <c r="A500" s="1508" t="s">
        <v>2050</v>
      </c>
      <c r="B500" s="1531" t="s">
        <v>534</v>
      </c>
      <c r="C500" s="1513" t="s">
        <v>1046</v>
      </c>
      <c r="E500" s="1514"/>
    </row>
    <row r="501" spans="1:5" ht="18">
      <c r="A501" s="1508" t="s">
        <v>2051</v>
      </c>
      <c r="B501" s="1531" t="s">
        <v>535</v>
      </c>
      <c r="C501" s="1513" t="s">
        <v>1046</v>
      </c>
      <c r="E501" s="1514"/>
    </row>
    <row r="502" spans="1:5" ht="18">
      <c r="A502" s="1508" t="s">
        <v>2052</v>
      </c>
      <c r="B502" s="1531" t="s">
        <v>536</v>
      </c>
      <c r="C502" s="1513" t="s">
        <v>1046</v>
      </c>
      <c r="E502" s="1514"/>
    </row>
    <row r="503" spans="1:5" ht="18.75" thickBot="1">
      <c r="A503" s="1508" t="s">
        <v>2053</v>
      </c>
      <c r="B503" s="1534" t="s">
        <v>537</v>
      </c>
      <c r="C503" s="1513" t="s">
        <v>1046</v>
      </c>
      <c r="E503" s="1514"/>
    </row>
    <row r="504" spans="1:5" ht="18">
      <c r="A504" s="1508" t="s">
        <v>2054</v>
      </c>
      <c r="B504" s="1530" t="s">
        <v>538</v>
      </c>
      <c r="C504" s="1513" t="s">
        <v>1046</v>
      </c>
      <c r="E504" s="1514"/>
    </row>
    <row r="505" spans="1:5" ht="18">
      <c r="A505" s="1508" t="s">
        <v>2055</v>
      </c>
      <c r="B505" s="1531" t="s">
        <v>539</v>
      </c>
      <c r="C505" s="1513" t="s">
        <v>1046</v>
      </c>
      <c r="E505" s="1514"/>
    </row>
    <row r="506" spans="1:5" ht="18">
      <c r="A506" s="1508" t="s">
        <v>2056</v>
      </c>
      <c r="B506" s="1531" t="s">
        <v>540</v>
      </c>
      <c r="C506" s="1513" t="s">
        <v>1046</v>
      </c>
      <c r="E506" s="1514"/>
    </row>
    <row r="507" spans="1:5" ht="18">
      <c r="A507" s="1508" t="s">
        <v>2057</v>
      </c>
      <c r="B507" s="1531" t="s">
        <v>541</v>
      </c>
      <c r="C507" s="1513" t="s">
        <v>1046</v>
      </c>
      <c r="E507" s="1514"/>
    </row>
    <row r="508" spans="1:5" ht="18">
      <c r="A508" s="1508" t="s">
        <v>2058</v>
      </c>
      <c r="B508" s="1532" t="s">
        <v>542</v>
      </c>
      <c r="C508" s="1513" t="s">
        <v>1046</v>
      </c>
      <c r="E508" s="1514"/>
    </row>
    <row r="509" spans="1:5" ht="18">
      <c r="A509" s="1508" t="s">
        <v>2059</v>
      </c>
      <c r="B509" s="1531" t="s">
        <v>543</v>
      </c>
      <c r="C509" s="1513" t="s">
        <v>1046</v>
      </c>
      <c r="E509" s="1514"/>
    </row>
    <row r="510" spans="1:5" ht="18.75" thickBot="1">
      <c r="A510" s="1508" t="s">
        <v>2060</v>
      </c>
      <c r="B510" s="1534" t="s">
        <v>544</v>
      </c>
      <c r="C510" s="1513" t="s">
        <v>1046</v>
      </c>
      <c r="E510" s="1514"/>
    </row>
    <row r="511" spans="1:5" ht="18">
      <c r="A511" s="1508" t="s">
        <v>715</v>
      </c>
      <c r="B511" s="1530" t="s">
        <v>545</v>
      </c>
      <c r="C511" s="1513" t="s">
        <v>1046</v>
      </c>
      <c r="E511" s="1514"/>
    </row>
    <row r="512" spans="1:5" ht="18">
      <c r="A512" s="1508" t="s">
        <v>716</v>
      </c>
      <c r="B512" s="1531" t="s">
        <v>546</v>
      </c>
      <c r="C512" s="1513" t="s">
        <v>1046</v>
      </c>
      <c r="E512" s="1514"/>
    </row>
    <row r="513" spans="1:5" ht="18">
      <c r="A513" s="1508" t="s">
        <v>717</v>
      </c>
      <c r="B513" s="1531" t="s">
        <v>547</v>
      </c>
      <c r="C513" s="1513" t="s">
        <v>1046</v>
      </c>
      <c r="E513" s="1514"/>
    </row>
    <row r="514" spans="1:5" ht="18">
      <c r="A514" s="1508" t="s">
        <v>718</v>
      </c>
      <c r="B514" s="1531" t="s">
        <v>548</v>
      </c>
      <c r="C514" s="1513" t="s">
        <v>1046</v>
      </c>
      <c r="E514" s="1514"/>
    </row>
    <row r="515" spans="1:5" ht="18">
      <c r="A515" s="1508" t="s">
        <v>719</v>
      </c>
      <c r="B515" s="1532" t="s">
        <v>549</v>
      </c>
      <c r="C515" s="1513" t="s">
        <v>1046</v>
      </c>
      <c r="E515" s="1514"/>
    </row>
    <row r="516" spans="1:5" ht="18">
      <c r="A516" s="1508" t="s">
        <v>720</v>
      </c>
      <c r="B516" s="1531" t="s">
        <v>550</v>
      </c>
      <c r="C516" s="1513" t="s">
        <v>1046</v>
      </c>
      <c r="E516" s="1514"/>
    </row>
    <row r="517" spans="1:5" ht="18">
      <c r="A517" s="1508" t="s">
        <v>721</v>
      </c>
      <c r="B517" s="1531" t="s">
        <v>551</v>
      </c>
      <c r="C517" s="1513" t="s">
        <v>1046</v>
      </c>
      <c r="E517" s="1514"/>
    </row>
    <row r="518" spans="1:5" ht="18">
      <c r="A518" s="1508" t="s">
        <v>722</v>
      </c>
      <c r="B518" s="1531" t="s">
        <v>552</v>
      </c>
      <c r="C518" s="1513" t="s">
        <v>1046</v>
      </c>
      <c r="E518" s="1514"/>
    </row>
    <row r="519" spans="1:5" ht="18.75" thickBot="1">
      <c r="A519" s="1508" t="s">
        <v>723</v>
      </c>
      <c r="B519" s="1534" t="s">
        <v>553</v>
      </c>
      <c r="C519" s="1513" t="s">
        <v>1046</v>
      </c>
      <c r="E519" s="1514"/>
    </row>
    <row r="520" spans="1:5" ht="18">
      <c r="A520" s="1508" t="s">
        <v>724</v>
      </c>
      <c r="B520" s="1530" t="s">
        <v>554</v>
      </c>
      <c r="C520" s="1513" t="s">
        <v>1046</v>
      </c>
      <c r="E520" s="1514"/>
    </row>
    <row r="521" spans="1:5" ht="18">
      <c r="A521" s="1508" t="s">
        <v>725</v>
      </c>
      <c r="B521" s="1531" t="s">
        <v>555</v>
      </c>
      <c r="C521" s="1513" t="s">
        <v>1046</v>
      </c>
      <c r="E521" s="1514"/>
    </row>
    <row r="522" spans="1:5" ht="18">
      <c r="A522" s="1508" t="s">
        <v>726</v>
      </c>
      <c r="B522" s="1532" t="s">
        <v>556</v>
      </c>
      <c r="C522" s="1513" t="s">
        <v>1046</v>
      </c>
      <c r="E522" s="1514"/>
    </row>
    <row r="523" spans="1:5" ht="18">
      <c r="A523" s="1508" t="s">
        <v>727</v>
      </c>
      <c r="B523" s="1531" t="s">
        <v>557</v>
      </c>
      <c r="C523" s="1513" t="s">
        <v>1046</v>
      </c>
      <c r="E523" s="1514"/>
    </row>
    <row r="524" spans="1:5" ht="18">
      <c r="A524" s="1508" t="s">
        <v>728</v>
      </c>
      <c r="B524" s="1531" t="s">
        <v>558</v>
      </c>
      <c r="C524" s="1513" t="s">
        <v>1046</v>
      </c>
      <c r="E524" s="1514"/>
    </row>
    <row r="525" spans="1:5" ht="18">
      <c r="A525" s="1508" t="s">
        <v>729</v>
      </c>
      <c r="B525" s="1531" t="s">
        <v>559</v>
      </c>
      <c r="C525" s="1513" t="s">
        <v>1046</v>
      </c>
      <c r="E525" s="1514"/>
    </row>
    <row r="526" spans="1:5" ht="18">
      <c r="A526" s="1508" t="s">
        <v>730</v>
      </c>
      <c r="B526" s="1531" t="s">
        <v>560</v>
      </c>
      <c r="C526" s="1513" t="s">
        <v>1046</v>
      </c>
      <c r="E526" s="1514"/>
    </row>
    <row r="527" spans="1:5" ht="18.75" thickBot="1">
      <c r="A527" s="1508" t="s">
        <v>731</v>
      </c>
      <c r="B527" s="1534" t="s">
        <v>561</v>
      </c>
      <c r="C527" s="1513" t="s">
        <v>1046</v>
      </c>
      <c r="E527" s="1514"/>
    </row>
    <row r="528" spans="1:5" ht="18">
      <c r="A528" s="1508" t="s">
        <v>732</v>
      </c>
      <c r="B528" s="1530" t="s">
        <v>562</v>
      </c>
      <c r="C528" s="1513" t="s">
        <v>1046</v>
      </c>
      <c r="E528" s="1514"/>
    </row>
    <row r="529" spans="1:5" ht="18">
      <c r="A529" s="1508" t="s">
        <v>733</v>
      </c>
      <c r="B529" s="1531" t="s">
        <v>563</v>
      </c>
      <c r="C529" s="1513" t="s">
        <v>1046</v>
      </c>
      <c r="E529" s="1514"/>
    </row>
    <row r="530" spans="1:5" ht="18">
      <c r="A530" s="1508" t="s">
        <v>734</v>
      </c>
      <c r="B530" s="1531" t="s">
        <v>564</v>
      </c>
      <c r="C530" s="1513" t="s">
        <v>1046</v>
      </c>
      <c r="E530" s="1514"/>
    </row>
    <row r="531" spans="1:5" ht="18">
      <c r="A531" s="1508" t="s">
        <v>735</v>
      </c>
      <c r="B531" s="1531" t="s">
        <v>1337</v>
      </c>
      <c r="C531" s="1513" t="s">
        <v>1046</v>
      </c>
      <c r="E531" s="1514"/>
    </row>
    <row r="532" spans="1:5" ht="18">
      <c r="A532" s="1508" t="s">
        <v>736</v>
      </c>
      <c r="B532" s="1531" t="s">
        <v>1338</v>
      </c>
      <c r="C532" s="1513" t="s">
        <v>1046</v>
      </c>
      <c r="E532" s="1514"/>
    </row>
    <row r="533" spans="1:5" ht="18">
      <c r="A533" s="1508" t="s">
        <v>737</v>
      </c>
      <c r="B533" s="1531" t="s">
        <v>1339</v>
      </c>
      <c r="C533" s="1513" t="s">
        <v>1046</v>
      </c>
      <c r="E533" s="1514"/>
    </row>
    <row r="534" spans="1:5" ht="18">
      <c r="A534" s="1508" t="s">
        <v>738</v>
      </c>
      <c r="B534" s="1531" t="s">
        <v>1340</v>
      </c>
      <c r="C534" s="1513" t="s">
        <v>1046</v>
      </c>
      <c r="E534" s="1514"/>
    </row>
    <row r="535" spans="1:5" ht="18">
      <c r="A535" s="1508" t="s">
        <v>739</v>
      </c>
      <c r="B535" s="1531" t="s">
        <v>1341</v>
      </c>
      <c r="C535" s="1513" t="s">
        <v>1046</v>
      </c>
      <c r="E535" s="1514"/>
    </row>
    <row r="536" spans="1:5" ht="18">
      <c r="A536" s="1508" t="s">
        <v>740</v>
      </c>
      <c r="B536" s="1532" t="s">
        <v>1342</v>
      </c>
      <c r="C536" s="1513" t="s">
        <v>1046</v>
      </c>
      <c r="E536" s="1514"/>
    </row>
    <row r="537" spans="1:5" ht="18">
      <c r="A537" s="1508" t="s">
        <v>741</v>
      </c>
      <c r="B537" s="1531" t="s">
        <v>1343</v>
      </c>
      <c r="C537" s="1513" t="s">
        <v>1046</v>
      </c>
      <c r="E537" s="1514"/>
    </row>
    <row r="538" spans="1:5" ht="18.75" thickBot="1">
      <c r="A538" s="1508" t="s">
        <v>742</v>
      </c>
      <c r="B538" s="1534" t="s">
        <v>1344</v>
      </c>
      <c r="C538" s="1513" t="s">
        <v>1046</v>
      </c>
      <c r="E538" s="1514"/>
    </row>
    <row r="539" spans="1:5" ht="18">
      <c r="A539" s="1508" t="s">
        <v>743</v>
      </c>
      <c r="B539" s="1530" t="s">
        <v>1345</v>
      </c>
      <c r="C539" s="1513" t="s">
        <v>1046</v>
      </c>
      <c r="E539" s="1514"/>
    </row>
    <row r="540" spans="1:5" ht="18">
      <c r="A540" s="1508" t="s">
        <v>744</v>
      </c>
      <c r="B540" s="1531" t="s">
        <v>1346</v>
      </c>
      <c r="C540" s="1513" t="s">
        <v>1046</v>
      </c>
      <c r="E540" s="1514"/>
    </row>
    <row r="541" spans="1:5" ht="18">
      <c r="A541" s="1508" t="s">
        <v>745</v>
      </c>
      <c r="B541" s="1531" t="s">
        <v>1347</v>
      </c>
      <c r="C541" s="1513" t="s">
        <v>1046</v>
      </c>
      <c r="E541" s="1514"/>
    </row>
    <row r="542" spans="1:5" ht="18">
      <c r="A542" s="1508" t="s">
        <v>746</v>
      </c>
      <c r="B542" s="1531" t="s">
        <v>1348</v>
      </c>
      <c r="C542" s="1513" t="s">
        <v>1046</v>
      </c>
      <c r="E542" s="1514"/>
    </row>
    <row r="543" spans="1:5" ht="18">
      <c r="A543" s="1508" t="s">
        <v>747</v>
      </c>
      <c r="B543" s="1531" t="s">
        <v>1349</v>
      </c>
      <c r="C543" s="1513" t="s">
        <v>1046</v>
      </c>
      <c r="E543" s="1514"/>
    </row>
    <row r="544" spans="1:5" ht="18">
      <c r="A544" s="1508" t="s">
        <v>748</v>
      </c>
      <c r="B544" s="1532" t="s">
        <v>1350</v>
      </c>
      <c r="C544" s="1513" t="s">
        <v>1046</v>
      </c>
      <c r="E544" s="1514"/>
    </row>
    <row r="545" spans="1:5" ht="18">
      <c r="A545" s="1508" t="s">
        <v>749</v>
      </c>
      <c r="B545" s="1531" t="s">
        <v>1351</v>
      </c>
      <c r="C545" s="1513" t="s">
        <v>1046</v>
      </c>
      <c r="E545" s="1514"/>
    </row>
    <row r="546" spans="1:5" ht="18">
      <c r="A546" s="1508" t="s">
        <v>750</v>
      </c>
      <c r="B546" s="1531" t="s">
        <v>1352</v>
      </c>
      <c r="C546" s="1513" t="s">
        <v>1046</v>
      </c>
      <c r="E546" s="1514"/>
    </row>
    <row r="547" spans="1:5" ht="18">
      <c r="A547" s="1508" t="s">
        <v>751</v>
      </c>
      <c r="B547" s="1531" t="s">
        <v>1353</v>
      </c>
      <c r="C547" s="1513" t="s">
        <v>1046</v>
      </c>
      <c r="E547" s="1514"/>
    </row>
    <row r="548" spans="1:5" ht="18">
      <c r="A548" s="1508" t="s">
        <v>752</v>
      </c>
      <c r="B548" s="1531" t="s">
        <v>1354</v>
      </c>
      <c r="C548" s="1513" t="s">
        <v>1046</v>
      </c>
      <c r="E548" s="1514"/>
    </row>
    <row r="549" spans="1:5" ht="18">
      <c r="A549" s="1508" t="s">
        <v>753</v>
      </c>
      <c r="B549" s="1536" t="s">
        <v>1355</v>
      </c>
      <c r="C549" s="1513" t="s">
        <v>1046</v>
      </c>
      <c r="E549" s="1514"/>
    </row>
    <row r="550" spans="1:5" ht="18.75" thickBot="1">
      <c r="A550" s="1508" t="s">
        <v>754</v>
      </c>
      <c r="B550" s="1534" t="s">
        <v>1356</v>
      </c>
      <c r="C550" s="1513" t="s">
        <v>1046</v>
      </c>
      <c r="E550" s="1514"/>
    </row>
    <row r="551" spans="1:5" ht="18">
      <c r="A551" s="1508" t="s">
        <v>755</v>
      </c>
      <c r="B551" s="1530" t="s">
        <v>1357</v>
      </c>
      <c r="C551" s="1513" t="s">
        <v>1046</v>
      </c>
      <c r="E551" s="1514"/>
    </row>
    <row r="552" spans="1:5" ht="18">
      <c r="A552" s="1508" t="s">
        <v>756</v>
      </c>
      <c r="B552" s="1531" t="s">
        <v>1358</v>
      </c>
      <c r="C552" s="1513" t="s">
        <v>1046</v>
      </c>
      <c r="E552" s="1514"/>
    </row>
    <row r="553" spans="1:5" ht="18">
      <c r="A553" s="1508" t="s">
        <v>757</v>
      </c>
      <c r="B553" s="1531" t="s">
        <v>1359</v>
      </c>
      <c r="C553" s="1513" t="s">
        <v>1046</v>
      </c>
      <c r="E553" s="1514"/>
    </row>
    <row r="554" spans="1:5" ht="18">
      <c r="A554" s="1508" t="s">
        <v>758</v>
      </c>
      <c r="B554" s="1532" t="s">
        <v>1360</v>
      </c>
      <c r="C554" s="1513" t="s">
        <v>1046</v>
      </c>
      <c r="E554" s="1514"/>
    </row>
    <row r="555" spans="1:5" ht="18">
      <c r="A555" s="1508" t="s">
        <v>759</v>
      </c>
      <c r="B555" s="1531" t="s">
        <v>1361</v>
      </c>
      <c r="C555" s="1513" t="s">
        <v>1046</v>
      </c>
      <c r="E555" s="1514"/>
    </row>
    <row r="556" spans="1:5" ht="18.75" thickBot="1">
      <c r="A556" s="1508" t="s">
        <v>760</v>
      </c>
      <c r="B556" s="1534" t="s">
        <v>1362</v>
      </c>
      <c r="C556" s="1513" t="s">
        <v>1046</v>
      </c>
      <c r="E556" s="1514"/>
    </row>
    <row r="557" spans="1:5" ht="18">
      <c r="A557" s="1508" t="s">
        <v>761</v>
      </c>
      <c r="B557" s="1537" t="s">
        <v>1363</v>
      </c>
      <c r="C557" s="1513" t="s">
        <v>1046</v>
      </c>
      <c r="E557" s="1514"/>
    </row>
    <row r="558" spans="1:5" ht="18">
      <c r="A558" s="1508" t="s">
        <v>762</v>
      </c>
      <c r="B558" s="1531" t="s">
        <v>1364</v>
      </c>
      <c r="C558" s="1513" t="s">
        <v>1046</v>
      </c>
      <c r="E558" s="1514"/>
    </row>
    <row r="559" spans="1:5" ht="18">
      <c r="A559" s="1508" t="s">
        <v>763</v>
      </c>
      <c r="B559" s="1531" t="s">
        <v>1365</v>
      </c>
      <c r="C559" s="1513" t="s">
        <v>1046</v>
      </c>
      <c r="E559" s="1514"/>
    </row>
    <row r="560" spans="1:5" ht="18">
      <c r="A560" s="1508" t="s">
        <v>764</v>
      </c>
      <c r="B560" s="1531" t="s">
        <v>1366</v>
      </c>
      <c r="C560" s="1513" t="s">
        <v>1046</v>
      </c>
      <c r="E560" s="1514"/>
    </row>
    <row r="561" spans="1:5" ht="18">
      <c r="A561" s="1508" t="s">
        <v>765</v>
      </c>
      <c r="B561" s="1531" t="s">
        <v>1367</v>
      </c>
      <c r="C561" s="1513" t="s">
        <v>1046</v>
      </c>
      <c r="E561" s="1514"/>
    </row>
    <row r="562" spans="1:5" ht="18">
      <c r="A562" s="1508" t="s">
        <v>766</v>
      </c>
      <c r="B562" s="1531" t="s">
        <v>1368</v>
      </c>
      <c r="C562" s="1513" t="s">
        <v>1046</v>
      </c>
      <c r="E562" s="1514"/>
    </row>
    <row r="563" spans="1:5" ht="18">
      <c r="A563" s="1508" t="s">
        <v>767</v>
      </c>
      <c r="B563" s="1531" t="s">
        <v>1369</v>
      </c>
      <c r="C563" s="1513" t="s">
        <v>1046</v>
      </c>
      <c r="E563" s="1514"/>
    </row>
    <row r="564" spans="1:5" ht="18">
      <c r="A564" s="1508" t="s">
        <v>768</v>
      </c>
      <c r="B564" s="1532" t="s">
        <v>1370</v>
      </c>
      <c r="C564" s="1513" t="s">
        <v>1046</v>
      </c>
      <c r="E564" s="1514"/>
    </row>
    <row r="565" spans="1:5" ht="18">
      <c r="A565" s="1508" t="s">
        <v>769</v>
      </c>
      <c r="B565" s="1531" t="s">
        <v>1371</v>
      </c>
      <c r="C565" s="1513" t="s">
        <v>1046</v>
      </c>
      <c r="E565" s="1514"/>
    </row>
    <row r="566" spans="1:5" ht="18">
      <c r="A566" s="1508" t="s">
        <v>770</v>
      </c>
      <c r="B566" s="1531" t="s">
        <v>1372</v>
      </c>
      <c r="C566" s="1513" t="s">
        <v>1046</v>
      </c>
      <c r="E566" s="1514"/>
    </row>
    <row r="567" spans="1:5" ht="18.75" thickBot="1">
      <c r="A567" s="1508" t="s">
        <v>771</v>
      </c>
      <c r="B567" s="1534" t="s">
        <v>1373</v>
      </c>
      <c r="C567" s="1513" t="s">
        <v>1046</v>
      </c>
      <c r="E567" s="1514"/>
    </row>
    <row r="568" spans="1:5" ht="18">
      <c r="A568" s="1508" t="s">
        <v>772</v>
      </c>
      <c r="B568" s="1537" t="s">
        <v>1374</v>
      </c>
      <c r="C568" s="1513" t="s">
        <v>1046</v>
      </c>
      <c r="E568" s="1514"/>
    </row>
    <row r="569" spans="1:5" ht="18">
      <c r="A569" s="1508" t="s">
        <v>773</v>
      </c>
      <c r="B569" s="1531" t="s">
        <v>1375</v>
      </c>
      <c r="C569" s="1513" t="s">
        <v>1046</v>
      </c>
      <c r="E569" s="1514"/>
    </row>
    <row r="570" spans="1:5" ht="18">
      <c r="A570" s="1508" t="s">
        <v>774</v>
      </c>
      <c r="B570" s="1531" t="s">
        <v>1376</v>
      </c>
      <c r="C570" s="1513" t="s">
        <v>1046</v>
      </c>
      <c r="E570" s="1514"/>
    </row>
    <row r="571" spans="1:5" ht="18">
      <c r="A571" s="1508" t="s">
        <v>2080</v>
      </c>
      <c r="B571" s="1531" t="s">
        <v>1377</v>
      </c>
      <c r="C571" s="1513" t="s">
        <v>1046</v>
      </c>
      <c r="E571" s="1514"/>
    </row>
    <row r="572" spans="1:5" ht="18">
      <c r="A572" s="1508" t="s">
        <v>2081</v>
      </c>
      <c r="B572" s="1531" t="s">
        <v>1378</v>
      </c>
      <c r="C572" s="1513" t="s">
        <v>1046</v>
      </c>
      <c r="E572" s="1514"/>
    </row>
    <row r="573" spans="1:5" ht="18">
      <c r="A573" s="1508" t="s">
        <v>2082</v>
      </c>
      <c r="B573" s="1531" t="s">
        <v>1379</v>
      </c>
      <c r="C573" s="1513" t="s">
        <v>1046</v>
      </c>
      <c r="E573" s="1514"/>
    </row>
    <row r="574" spans="1:5" ht="18">
      <c r="A574" s="1508" t="s">
        <v>2083</v>
      </c>
      <c r="B574" s="1531" t="s">
        <v>1380</v>
      </c>
      <c r="C574" s="1513" t="s">
        <v>1046</v>
      </c>
      <c r="E574" s="1514"/>
    </row>
    <row r="575" spans="1:5" ht="18">
      <c r="A575" s="1508" t="s">
        <v>2084</v>
      </c>
      <c r="B575" s="1531" t="s">
        <v>1381</v>
      </c>
      <c r="C575" s="1513" t="s">
        <v>1046</v>
      </c>
      <c r="E575" s="1514"/>
    </row>
    <row r="576" spans="1:5" ht="18">
      <c r="A576" s="1508" t="s">
        <v>2085</v>
      </c>
      <c r="B576" s="1532" t="s">
        <v>1382</v>
      </c>
      <c r="C576" s="1513" t="s">
        <v>1046</v>
      </c>
      <c r="E576" s="1514"/>
    </row>
    <row r="577" spans="1:5" ht="18">
      <c r="A577" s="1508" t="s">
        <v>2086</v>
      </c>
      <c r="B577" s="1531" t="s">
        <v>1383</v>
      </c>
      <c r="C577" s="1513" t="s">
        <v>1046</v>
      </c>
      <c r="E577" s="1514"/>
    </row>
    <row r="578" spans="1:5" ht="18">
      <c r="A578" s="1508" t="s">
        <v>2087</v>
      </c>
      <c r="B578" s="1531" t="s">
        <v>1384</v>
      </c>
      <c r="C578" s="1513" t="s">
        <v>1046</v>
      </c>
      <c r="E578" s="1514"/>
    </row>
    <row r="579" spans="1:5" ht="18">
      <c r="A579" s="1508" t="s">
        <v>2088</v>
      </c>
      <c r="B579" s="1531" t="s">
        <v>1385</v>
      </c>
      <c r="C579" s="1513" t="s">
        <v>1046</v>
      </c>
      <c r="E579" s="1514"/>
    </row>
    <row r="580" spans="1:5" ht="18">
      <c r="A580" s="1508" t="s">
        <v>2089</v>
      </c>
      <c r="B580" s="1531" t="s">
        <v>1386</v>
      </c>
      <c r="C580" s="1513" t="s">
        <v>1046</v>
      </c>
      <c r="E580" s="1514"/>
    </row>
    <row r="581" spans="1:5" ht="18">
      <c r="A581" s="1508" t="s">
        <v>2090</v>
      </c>
      <c r="B581" s="1531" t="s">
        <v>1387</v>
      </c>
      <c r="C581" s="1513" t="s">
        <v>1046</v>
      </c>
      <c r="E581" s="1514"/>
    </row>
    <row r="582" spans="1:5" ht="18">
      <c r="A582" s="1508" t="s">
        <v>2091</v>
      </c>
      <c r="B582" s="1531" t="s">
        <v>1388</v>
      </c>
      <c r="C582" s="1513" t="s">
        <v>1046</v>
      </c>
      <c r="E582" s="1514"/>
    </row>
    <row r="583" spans="1:5" ht="18">
      <c r="A583" s="1508" t="s">
        <v>2092</v>
      </c>
      <c r="B583" s="1531" t="s">
        <v>1389</v>
      </c>
      <c r="C583" s="1513" t="s">
        <v>1046</v>
      </c>
      <c r="E583" s="1514"/>
    </row>
    <row r="584" spans="1:5" ht="18">
      <c r="A584" s="1508" t="s">
        <v>2093</v>
      </c>
      <c r="B584" s="1531" t="s">
        <v>1390</v>
      </c>
      <c r="C584" s="1513" t="s">
        <v>1046</v>
      </c>
      <c r="E584" s="1514"/>
    </row>
    <row r="585" spans="1:5" ht="18.75" thickBot="1">
      <c r="A585" s="1508" t="s">
        <v>2094</v>
      </c>
      <c r="B585" s="1538" t="s">
        <v>1391</v>
      </c>
      <c r="C585" s="1513" t="s">
        <v>1046</v>
      </c>
      <c r="E585" s="1514"/>
    </row>
    <row r="586" spans="1:5" ht="18.75">
      <c r="A586" s="1508" t="s">
        <v>2095</v>
      </c>
      <c r="B586" s="1530" t="s">
        <v>1392</v>
      </c>
      <c r="C586" s="1513" t="s">
        <v>1046</v>
      </c>
      <c r="E586" s="1514"/>
    </row>
    <row r="587" spans="1:5" ht="18.75">
      <c r="A587" s="1508" t="s">
        <v>2096</v>
      </c>
      <c r="B587" s="1531" t="s">
        <v>1393</v>
      </c>
      <c r="C587" s="1513" t="s">
        <v>1046</v>
      </c>
      <c r="E587" s="1514"/>
    </row>
    <row r="588" spans="1:5" ht="18.75">
      <c r="A588" s="1508" t="s">
        <v>2097</v>
      </c>
      <c r="B588" s="1531" t="s">
        <v>1394</v>
      </c>
      <c r="C588" s="1513" t="s">
        <v>1046</v>
      </c>
      <c r="E588" s="1514"/>
    </row>
    <row r="589" spans="1:5" ht="18.75">
      <c r="A589" s="1508" t="s">
        <v>2098</v>
      </c>
      <c r="B589" s="1531" t="s">
        <v>1395</v>
      </c>
      <c r="C589" s="1513" t="s">
        <v>1046</v>
      </c>
      <c r="E589" s="1514"/>
    </row>
    <row r="590" spans="1:5" ht="19.5">
      <c r="A590" s="1508" t="s">
        <v>2099</v>
      </c>
      <c r="B590" s="1532" t="s">
        <v>1396</v>
      </c>
      <c r="C590" s="1513" t="s">
        <v>1046</v>
      </c>
      <c r="E590" s="1514"/>
    </row>
    <row r="591" spans="1:5" ht="18.75">
      <c r="A591" s="1508" t="s">
        <v>2100</v>
      </c>
      <c r="B591" s="1531" t="s">
        <v>1397</v>
      </c>
      <c r="C591" s="1513" t="s">
        <v>1046</v>
      </c>
      <c r="E591" s="1514"/>
    </row>
    <row r="592" spans="1:5" ht="19.5" thickBot="1">
      <c r="A592" s="1508" t="s">
        <v>2101</v>
      </c>
      <c r="B592" s="1534" t="s">
        <v>1398</v>
      </c>
      <c r="C592" s="1513" t="s">
        <v>1046</v>
      </c>
      <c r="E592" s="1514"/>
    </row>
    <row r="593" spans="1:5" ht="18.75">
      <c r="A593" s="1508" t="s">
        <v>2102</v>
      </c>
      <c r="B593" s="1530" t="s">
        <v>1399</v>
      </c>
      <c r="C593" s="1513" t="s">
        <v>1046</v>
      </c>
      <c r="E593" s="1514"/>
    </row>
    <row r="594" spans="1:5" ht="18.75">
      <c r="A594" s="1508" t="s">
        <v>2103</v>
      </c>
      <c r="B594" s="1531" t="s">
        <v>1920</v>
      </c>
      <c r="C594" s="1513" t="s">
        <v>1046</v>
      </c>
      <c r="E594" s="1514"/>
    </row>
    <row r="595" spans="1:5" ht="18.75">
      <c r="A595" s="1508" t="s">
        <v>2104</v>
      </c>
      <c r="B595" s="1531" t="s">
        <v>1400</v>
      </c>
      <c r="C595" s="1513" t="s">
        <v>1046</v>
      </c>
      <c r="E595" s="1514"/>
    </row>
    <row r="596" spans="1:5" ht="18.75">
      <c r="A596" s="1508" t="s">
        <v>2105</v>
      </c>
      <c r="B596" s="1531" t="s">
        <v>1401</v>
      </c>
      <c r="C596" s="1513" t="s">
        <v>1046</v>
      </c>
      <c r="E596" s="1514"/>
    </row>
    <row r="597" spans="1:5" ht="18.75">
      <c r="A597" s="1508" t="s">
        <v>2106</v>
      </c>
      <c r="B597" s="1531" t="s">
        <v>1402</v>
      </c>
      <c r="C597" s="1513" t="s">
        <v>1046</v>
      </c>
      <c r="E597" s="1514"/>
    </row>
    <row r="598" spans="1:5" ht="19.5">
      <c r="A598" s="1508" t="s">
        <v>778</v>
      </c>
      <c r="B598" s="1532" t="s">
        <v>1403</v>
      </c>
      <c r="C598" s="1513" t="s">
        <v>1046</v>
      </c>
      <c r="E598" s="1514"/>
    </row>
    <row r="599" spans="1:5" ht="18.75">
      <c r="A599" s="1508" t="s">
        <v>779</v>
      </c>
      <c r="B599" s="1531" t="s">
        <v>1404</v>
      </c>
      <c r="C599" s="1513" t="s">
        <v>1046</v>
      </c>
      <c r="E599" s="1514"/>
    </row>
    <row r="600" spans="1:5" ht="19.5" thickBot="1">
      <c r="A600" s="1508" t="s">
        <v>780</v>
      </c>
      <c r="B600" s="1534" t="s">
        <v>1405</v>
      </c>
      <c r="C600" s="1513" t="s">
        <v>1046</v>
      </c>
      <c r="E600" s="1514"/>
    </row>
    <row r="601" spans="1:5" ht="18.75">
      <c r="A601" s="1508" t="s">
        <v>781</v>
      </c>
      <c r="B601" s="1530" t="s">
        <v>1406</v>
      </c>
      <c r="C601" s="1513" t="s">
        <v>1046</v>
      </c>
      <c r="E601" s="1514"/>
    </row>
    <row r="602" spans="1:5" ht="18.75">
      <c r="A602" s="1508" t="s">
        <v>782</v>
      </c>
      <c r="B602" s="1531" t="s">
        <v>1407</v>
      </c>
      <c r="C602" s="1513" t="s">
        <v>1046</v>
      </c>
      <c r="E602" s="1514"/>
    </row>
    <row r="603" spans="1:5" ht="18.75">
      <c r="A603" s="1508" t="s">
        <v>783</v>
      </c>
      <c r="B603" s="1531" t="s">
        <v>1408</v>
      </c>
      <c r="C603" s="1513" t="s">
        <v>1046</v>
      </c>
      <c r="E603" s="1514"/>
    </row>
    <row r="604" spans="1:5" ht="18.75">
      <c r="A604" s="1508" t="s">
        <v>784</v>
      </c>
      <c r="B604" s="1531" t="s">
        <v>1409</v>
      </c>
      <c r="C604" s="1513" t="s">
        <v>1046</v>
      </c>
      <c r="E604" s="1514"/>
    </row>
    <row r="605" spans="1:5" ht="19.5">
      <c r="A605" s="1508" t="s">
        <v>785</v>
      </c>
      <c r="B605" s="1532" t="s">
        <v>1410</v>
      </c>
      <c r="C605" s="1513" t="s">
        <v>1046</v>
      </c>
      <c r="E605" s="1514"/>
    </row>
    <row r="606" spans="1:5" ht="18.75">
      <c r="A606" s="1508" t="s">
        <v>786</v>
      </c>
      <c r="B606" s="1531" t="s">
        <v>1411</v>
      </c>
      <c r="C606" s="1513" t="s">
        <v>1046</v>
      </c>
      <c r="E606" s="1514"/>
    </row>
    <row r="607" spans="1:5" ht="19.5" thickBot="1">
      <c r="A607" s="1508" t="s">
        <v>787</v>
      </c>
      <c r="B607" s="1534" t="s">
        <v>1412</v>
      </c>
      <c r="C607" s="1513" t="s">
        <v>1046</v>
      </c>
      <c r="E607" s="1514"/>
    </row>
    <row r="608" spans="1:5" ht="18.75">
      <c r="A608" s="1508" t="s">
        <v>788</v>
      </c>
      <c r="B608" s="1530" t="s">
        <v>1413</v>
      </c>
      <c r="C608" s="1513" t="s">
        <v>1046</v>
      </c>
      <c r="E608" s="1514"/>
    </row>
    <row r="609" spans="1:5" ht="18.75">
      <c r="A609" s="1508" t="s">
        <v>789</v>
      </c>
      <c r="B609" s="1531" t="s">
        <v>1414</v>
      </c>
      <c r="C609" s="1513" t="s">
        <v>1046</v>
      </c>
      <c r="E609" s="1514"/>
    </row>
    <row r="610" spans="1:5" ht="19.5">
      <c r="A610" s="1508" t="s">
        <v>790</v>
      </c>
      <c r="B610" s="1532" t="s">
        <v>1069</v>
      </c>
      <c r="C610" s="1513" t="s">
        <v>1046</v>
      </c>
      <c r="E610" s="1514"/>
    </row>
    <row r="611" spans="1:5" ht="19.5" thickBot="1">
      <c r="A611" s="1508" t="s">
        <v>791</v>
      </c>
      <c r="B611" s="1534" t="s">
        <v>1070</v>
      </c>
      <c r="C611" s="1513" t="s">
        <v>1046</v>
      </c>
      <c r="E611" s="1514"/>
    </row>
    <row r="612" spans="1:5" ht="18.75">
      <c r="A612" s="1508" t="s">
        <v>792</v>
      </c>
      <c r="B612" s="1530" t="s">
        <v>1071</v>
      </c>
      <c r="C612" s="1513" t="s">
        <v>1046</v>
      </c>
      <c r="E612" s="1514"/>
    </row>
    <row r="613" spans="1:5" ht="18.75">
      <c r="A613" s="1508" t="s">
        <v>793</v>
      </c>
      <c r="B613" s="1531" t="s">
        <v>1072</v>
      </c>
      <c r="C613" s="1513" t="s">
        <v>1046</v>
      </c>
      <c r="E613" s="1514"/>
    </row>
    <row r="614" spans="1:5" ht="18.75">
      <c r="A614" s="1508" t="s">
        <v>794</v>
      </c>
      <c r="B614" s="1531" t="s">
        <v>1073</v>
      </c>
      <c r="C614" s="1513" t="s">
        <v>1046</v>
      </c>
      <c r="E614" s="1514"/>
    </row>
    <row r="615" spans="1:5" ht="18.75">
      <c r="A615" s="1508" t="s">
        <v>795</v>
      </c>
      <c r="B615" s="1531" t="s">
        <v>1074</v>
      </c>
      <c r="C615" s="1513" t="s">
        <v>1046</v>
      </c>
      <c r="E615" s="1514"/>
    </row>
    <row r="616" spans="1:5" ht="18.75">
      <c r="A616" s="1508" t="s">
        <v>796</v>
      </c>
      <c r="B616" s="1531" t="s">
        <v>1075</v>
      </c>
      <c r="C616" s="1513" t="s">
        <v>1046</v>
      </c>
      <c r="E616" s="1514"/>
    </row>
    <row r="617" spans="1:5" ht="18.75">
      <c r="A617" s="1508" t="s">
        <v>797</v>
      </c>
      <c r="B617" s="1531" t="s">
        <v>1076</v>
      </c>
      <c r="C617" s="1513" t="s">
        <v>1046</v>
      </c>
      <c r="E617" s="1514"/>
    </row>
    <row r="618" spans="1:5" ht="18.75">
      <c r="A618" s="1508" t="s">
        <v>798</v>
      </c>
      <c r="B618" s="1531" t="s">
        <v>1077</v>
      </c>
      <c r="C618" s="1513" t="s">
        <v>1046</v>
      </c>
      <c r="E618" s="1514"/>
    </row>
    <row r="619" spans="1:5" ht="18.75">
      <c r="A619" s="1508" t="s">
        <v>799</v>
      </c>
      <c r="B619" s="1531" t="s">
        <v>1078</v>
      </c>
      <c r="C619" s="1513" t="s">
        <v>1046</v>
      </c>
      <c r="E619" s="1514"/>
    </row>
    <row r="620" spans="1:5" ht="19.5">
      <c r="A620" s="1508" t="s">
        <v>800</v>
      </c>
      <c r="B620" s="1532" t="s">
        <v>1079</v>
      </c>
      <c r="C620" s="1513" t="s">
        <v>1046</v>
      </c>
      <c r="E620" s="1514"/>
    </row>
    <row r="621" spans="1:5" ht="19.5" thickBot="1">
      <c r="A621" s="1508" t="s">
        <v>801</v>
      </c>
      <c r="B621" s="1534" t="s">
        <v>1080</v>
      </c>
      <c r="C621" s="1513" t="s">
        <v>1046</v>
      </c>
      <c r="E621" s="1514"/>
    </row>
    <row r="622" spans="1:5" ht="18.75">
      <c r="A622" s="1508" t="s">
        <v>802</v>
      </c>
      <c r="B622" s="1530" t="s">
        <v>905</v>
      </c>
      <c r="C622" s="1513" t="s">
        <v>1046</v>
      </c>
      <c r="E622" s="1514"/>
    </row>
    <row r="623" spans="1:5" ht="18.75">
      <c r="A623" s="1508" t="s">
        <v>803</v>
      </c>
      <c r="B623" s="1531" t="s">
        <v>906</v>
      </c>
      <c r="C623" s="1513" t="s">
        <v>1046</v>
      </c>
      <c r="E623" s="1514"/>
    </row>
    <row r="624" spans="1:5" ht="18.75">
      <c r="A624" s="1508" t="s">
        <v>804</v>
      </c>
      <c r="B624" s="1531" t="s">
        <v>907</v>
      </c>
      <c r="C624" s="1513" t="s">
        <v>1046</v>
      </c>
      <c r="E624" s="1514"/>
    </row>
    <row r="625" spans="1:5" ht="18.75">
      <c r="A625" s="1508" t="s">
        <v>805</v>
      </c>
      <c r="B625" s="1531" t="s">
        <v>908</v>
      </c>
      <c r="C625" s="1513" t="s">
        <v>1046</v>
      </c>
      <c r="E625" s="1514"/>
    </row>
    <row r="626" spans="1:5" ht="18.75">
      <c r="A626" s="1508" t="s">
        <v>806</v>
      </c>
      <c r="B626" s="1531" t="s">
        <v>909</v>
      </c>
      <c r="C626" s="1513" t="s">
        <v>1046</v>
      </c>
      <c r="E626" s="1514"/>
    </row>
    <row r="627" spans="1:5" ht="18.75">
      <c r="A627" s="1508" t="s">
        <v>807</v>
      </c>
      <c r="B627" s="1531" t="s">
        <v>910</v>
      </c>
      <c r="C627" s="1513" t="s">
        <v>1046</v>
      </c>
      <c r="E627" s="1514"/>
    </row>
    <row r="628" spans="1:5" ht="18.75">
      <c r="A628" s="1508" t="s">
        <v>808</v>
      </c>
      <c r="B628" s="1531" t="s">
        <v>911</v>
      </c>
      <c r="C628" s="1513" t="s">
        <v>1046</v>
      </c>
      <c r="E628" s="1514"/>
    </row>
    <row r="629" spans="1:5" ht="18.75">
      <c r="A629" s="1508" t="s">
        <v>809</v>
      </c>
      <c r="B629" s="1531" t="s">
        <v>912</v>
      </c>
      <c r="C629" s="1513" t="s">
        <v>1046</v>
      </c>
      <c r="E629" s="1514"/>
    </row>
    <row r="630" spans="1:5" ht="18.75">
      <c r="A630" s="1508" t="s">
        <v>810</v>
      </c>
      <c r="B630" s="1531" t="s">
        <v>1796</v>
      </c>
      <c r="C630" s="1513" t="s">
        <v>1046</v>
      </c>
      <c r="E630" s="1514"/>
    </row>
    <row r="631" spans="1:5" ht="18.75">
      <c r="A631" s="1508" t="s">
        <v>811</v>
      </c>
      <c r="B631" s="1531" t="s">
        <v>1797</v>
      </c>
      <c r="C631" s="1513" t="s">
        <v>1046</v>
      </c>
      <c r="E631" s="1514"/>
    </row>
    <row r="632" spans="1:5" ht="18.75">
      <c r="A632" s="1508" t="s">
        <v>812</v>
      </c>
      <c r="B632" s="1531" t="s">
        <v>1798</v>
      </c>
      <c r="C632" s="1513" t="s">
        <v>1046</v>
      </c>
      <c r="E632" s="1514"/>
    </row>
    <row r="633" spans="1:5" ht="18.75">
      <c r="A633" s="1508" t="s">
        <v>813</v>
      </c>
      <c r="B633" s="1531" t="s">
        <v>1799</v>
      </c>
      <c r="C633" s="1513" t="s">
        <v>1046</v>
      </c>
      <c r="E633" s="1514"/>
    </row>
    <row r="634" spans="1:5" ht="18.75">
      <c r="A634" s="1508" t="s">
        <v>814</v>
      </c>
      <c r="B634" s="1531" t="s">
        <v>1800</v>
      </c>
      <c r="C634" s="1513" t="s">
        <v>1046</v>
      </c>
      <c r="E634" s="1514"/>
    </row>
    <row r="635" spans="1:5" ht="18.75">
      <c r="A635" s="1508" t="s">
        <v>815</v>
      </c>
      <c r="B635" s="1531" t="s">
        <v>1801</v>
      </c>
      <c r="C635" s="1513" t="s">
        <v>1046</v>
      </c>
      <c r="E635" s="1514"/>
    </row>
    <row r="636" spans="1:5" ht="18.75">
      <c r="A636" s="1508" t="s">
        <v>816</v>
      </c>
      <c r="B636" s="1531" t="s">
        <v>1802</v>
      </c>
      <c r="C636" s="1513" t="s">
        <v>1046</v>
      </c>
      <c r="E636" s="1514"/>
    </row>
    <row r="637" spans="1:5" ht="18.75">
      <c r="A637" s="1508" t="s">
        <v>817</v>
      </c>
      <c r="B637" s="1531" t="s">
        <v>1803</v>
      </c>
      <c r="C637" s="1513" t="s">
        <v>1046</v>
      </c>
      <c r="E637" s="1514"/>
    </row>
    <row r="638" spans="1:5" ht="18.75">
      <c r="A638" s="1508" t="s">
        <v>818</v>
      </c>
      <c r="B638" s="1531" t="s">
        <v>1804</v>
      </c>
      <c r="C638" s="1513" t="s">
        <v>1046</v>
      </c>
      <c r="E638" s="1514"/>
    </row>
    <row r="639" spans="1:5" ht="18.75">
      <c r="A639" s="1508" t="s">
        <v>819</v>
      </c>
      <c r="B639" s="1531" t="s">
        <v>1805</v>
      </c>
      <c r="C639" s="1513" t="s">
        <v>1046</v>
      </c>
      <c r="E639" s="1514"/>
    </row>
    <row r="640" spans="1:5" ht="18.75">
      <c r="A640" s="1508" t="s">
        <v>820</v>
      </c>
      <c r="B640" s="1531" t="s">
        <v>1806</v>
      </c>
      <c r="C640" s="1513" t="s">
        <v>1046</v>
      </c>
      <c r="E640" s="1514"/>
    </row>
    <row r="641" spans="1:5" ht="18.75">
      <c r="A641" s="1508" t="s">
        <v>821</v>
      </c>
      <c r="B641" s="1531" t="s">
        <v>1807</v>
      </c>
      <c r="C641" s="1513" t="s">
        <v>1046</v>
      </c>
      <c r="E641" s="1514"/>
    </row>
    <row r="642" spans="1:5" ht="18.75">
      <c r="A642" s="1508" t="s">
        <v>822</v>
      </c>
      <c r="B642" s="1531" t="s">
        <v>1808</v>
      </c>
      <c r="C642" s="1513" t="s">
        <v>1046</v>
      </c>
      <c r="E642" s="1514"/>
    </row>
    <row r="643" spans="1:5" ht="18.75">
      <c r="A643" s="1508" t="s">
        <v>823</v>
      </c>
      <c r="B643" s="1531" t="s">
        <v>1809</v>
      </c>
      <c r="C643" s="1513" t="s">
        <v>1046</v>
      </c>
      <c r="E643" s="1514"/>
    </row>
    <row r="644" spans="1:5" ht="18.75">
      <c r="A644" s="1508" t="s">
        <v>824</v>
      </c>
      <c r="B644" s="1531" t="s">
        <v>1810</v>
      </c>
      <c r="C644" s="1513" t="s">
        <v>1046</v>
      </c>
      <c r="E644" s="1514"/>
    </row>
    <row r="645" spans="1:5" ht="18.75">
      <c r="A645" s="1508" t="s">
        <v>825</v>
      </c>
      <c r="B645" s="1531" t="s">
        <v>1811</v>
      </c>
      <c r="C645" s="1513" t="s">
        <v>1046</v>
      </c>
      <c r="E645" s="1514"/>
    </row>
    <row r="646" spans="1:5" ht="20.25" thickBot="1">
      <c r="A646" s="1508" t="s">
        <v>826</v>
      </c>
      <c r="B646" s="1539" t="s">
        <v>1812</v>
      </c>
      <c r="C646" s="1513" t="s">
        <v>1046</v>
      </c>
      <c r="E646" s="1514"/>
    </row>
    <row r="647" spans="1:5" ht="18.75">
      <c r="A647" s="1508" t="s">
        <v>827</v>
      </c>
      <c r="B647" s="1530" t="s">
        <v>1081</v>
      </c>
      <c r="C647" s="1513" t="s">
        <v>1046</v>
      </c>
      <c r="E647" s="1514"/>
    </row>
    <row r="648" spans="1:5" ht="18.75">
      <c r="A648" s="1508" t="s">
        <v>828</v>
      </c>
      <c r="B648" s="1531" t="s">
        <v>1082</v>
      </c>
      <c r="C648" s="1513" t="s">
        <v>1046</v>
      </c>
      <c r="E648" s="1514"/>
    </row>
    <row r="649" spans="1:5" ht="18.75">
      <c r="A649" s="1508" t="s">
        <v>829</v>
      </c>
      <c r="B649" s="1531" t="s">
        <v>1083</v>
      </c>
      <c r="C649" s="1513" t="s">
        <v>1046</v>
      </c>
      <c r="E649" s="1514"/>
    </row>
    <row r="650" spans="1:5" ht="18.75">
      <c r="A650" s="1508" t="s">
        <v>830</v>
      </c>
      <c r="B650" s="1531" t="s">
        <v>1084</v>
      </c>
      <c r="C650" s="1513" t="s">
        <v>1046</v>
      </c>
      <c r="E650" s="1514"/>
    </row>
    <row r="651" spans="1:5" ht="18.75">
      <c r="A651" s="1508" t="s">
        <v>831</v>
      </c>
      <c r="B651" s="1531" t="s">
        <v>1085</v>
      </c>
      <c r="C651" s="1513" t="s">
        <v>1046</v>
      </c>
      <c r="E651" s="1514"/>
    </row>
    <row r="652" spans="1:5" ht="18.75">
      <c r="A652" s="1508" t="s">
        <v>832</v>
      </c>
      <c r="B652" s="1531" t="s">
        <v>1086</v>
      </c>
      <c r="C652" s="1513" t="s">
        <v>1046</v>
      </c>
      <c r="E652" s="1514"/>
    </row>
    <row r="653" spans="1:5" ht="18.75">
      <c r="A653" s="1508" t="s">
        <v>833</v>
      </c>
      <c r="B653" s="1531" t="s">
        <v>1087</v>
      </c>
      <c r="C653" s="1513" t="s">
        <v>1046</v>
      </c>
      <c r="E653" s="1514"/>
    </row>
    <row r="654" spans="1:5" ht="18.75">
      <c r="A654" s="1508" t="s">
        <v>834</v>
      </c>
      <c r="B654" s="1531" t="s">
        <v>1088</v>
      </c>
      <c r="C654" s="1513" t="s">
        <v>1046</v>
      </c>
      <c r="E654" s="1514"/>
    </row>
    <row r="655" spans="1:5" ht="18.75">
      <c r="A655" s="1508" t="s">
        <v>835</v>
      </c>
      <c r="B655" s="1531" t="s">
        <v>1089</v>
      </c>
      <c r="C655" s="1513" t="s">
        <v>1046</v>
      </c>
      <c r="E655" s="1514"/>
    </row>
    <row r="656" spans="1:5" ht="18.75">
      <c r="A656" s="1508" t="s">
        <v>836</v>
      </c>
      <c r="B656" s="1531" t="s">
        <v>1090</v>
      </c>
      <c r="C656" s="1513" t="s">
        <v>1046</v>
      </c>
      <c r="E656" s="1514"/>
    </row>
    <row r="657" spans="1:5" ht="18.75">
      <c r="A657" s="1508" t="s">
        <v>837</v>
      </c>
      <c r="B657" s="1531" t="s">
        <v>1091</v>
      </c>
      <c r="C657" s="1513" t="s">
        <v>1046</v>
      </c>
      <c r="E657" s="1514"/>
    </row>
    <row r="658" spans="1:5" ht="18.75">
      <c r="A658" s="1508" t="s">
        <v>838</v>
      </c>
      <c r="B658" s="1531" t="s">
        <v>1092</v>
      </c>
      <c r="C658" s="1513" t="s">
        <v>1046</v>
      </c>
      <c r="E658" s="1514"/>
    </row>
    <row r="659" spans="1:5" ht="18.75">
      <c r="A659" s="1508" t="s">
        <v>839</v>
      </c>
      <c r="B659" s="1531" t="s">
        <v>1428</v>
      </c>
      <c r="C659" s="1513" t="s">
        <v>1046</v>
      </c>
      <c r="E659" s="1514"/>
    </row>
    <row r="660" spans="1:5" ht="18.75">
      <c r="A660" s="1508" t="s">
        <v>840</v>
      </c>
      <c r="B660" s="1531" t="s">
        <v>1429</v>
      </c>
      <c r="C660" s="1513" t="s">
        <v>1046</v>
      </c>
      <c r="E660" s="1514"/>
    </row>
    <row r="661" spans="1:5" ht="18.75">
      <c r="A661" s="1508" t="s">
        <v>841</v>
      </c>
      <c r="B661" s="1531" t="s">
        <v>1430</v>
      </c>
      <c r="C661" s="1513" t="s">
        <v>1046</v>
      </c>
      <c r="E661" s="1514"/>
    </row>
    <row r="662" spans="1:5" ht="18.75">
      <c r="A662" s="1508" t="s">
        <v>842</v>
      </c>
      <c r="B662" s="1531" t="s">
        <v>1431</v>
      </c>
      <c r="C662" s="1513" t="s">
        <v>1046</v>
      </c>
      <c r="E662" s="1514"/>
    </row>
    <row r="663" spans="1:5" ht="18.75">
      <c r="A663" s="1508" t="s">
        <v>843</v>
      </c>
      <c r="B663" s="1531" t="s">
        <v>1432</v>
      </c>
      <c r="C663" s="1513" t="s">
        <v>1046</v>
      </c>
      <c r="E663" s="1514"/>
    </row>
    <row r="664" spans="1:5" ht="18.75">
      <c r="A664" s="1508" t="s">
        <v>844</v>
      </c>
      <c r="B664" s="1531" t="s">
        <v>1433</v>
      </c>
      <c r="C664" s="1513" t="s">
        <v>1046</v>
      </c>
      <c r="E664" s="1514"/>
    </row>
    <row r="665" spans="1:5" ht="18.75">
      <c r="A665" s="1508" t="s">
        <v>845</v>
      </c>
      <c r="B665" s="1531" t="s">
        <v>1434</v>
      </c>
      <c r="C665" s="1513" t="s">
        <v>1046</v>
      </c>
      <c r="E665" s="1514"/>
    </row>
    <row r="666" spans="1:5" ht="18.75">
      <c r="A666" s="1508" t="s">
        <v>846</v>
      </c>
      <c r="B666" s="1531" t="s">
        <v>1435</v>
      </c>
      <c r="C666" s="1513" t="s">
        <v>1046</v>
      </c>
      <c r="E666" s="1514"/>
    </row>
    <row r="667" spans="1:5" ht="18.75">
      <c r="A667" s="1508" t="s">
        <v>847</v>
      </c>
      <c r="B667" s="1531" t="s">
        <v>1436</v>
      </c>
      <c r="C667" s="1513" t="s">
        <v>1046</v>
      </c>
      <c r="E667" s="1514"/>
    </row>
    <row r="668" spans="1:5" ht="19.5" thickBot="1">
      <c r="A668" s="1508" t="s">
        <v>848</v>
      </c>
      <c r="B668" s="1534" t="s">
        <v>1437</v>
      </c>
      <c r="C668" s="1513" t="s">
        <v>1046</v>
      </c>
      <c r="E668" s="1514"/>
    </row>
    <row r="669" spans="1:5" ht="18.75">
      <c r="A669" s="1508" t="s">
        <v>849</v>
      </c>
      <c r="B669" s="1530" t="s">
        <v>1438</v>
      </c>
      <c r="C669" s="1513" t="s">
        <v>1046</v>
      </c>
      <c r="E669" s="1514"/>
    </row>
    <row r="670" spans="1:5" ht="18.75">
      <c r="A670" s="1508" t="s">
        <v>850</v>
      </c>
      <c r="B670" s="1531" t="s">
        <v>1439</v>
      </c>
      <c r="C670" s="1513" t="s">
        <v>1046</v>
      </c>
      <c r="E670" s="1514"/>
    </row>
    <row r="671" spans="1:5" ht="18.75">
      <c r="A671" s="1508" t="s">
        <v>851</v>
      </c>
      <c r="B671" s="1531" t="s">
        <v>1440</v>
      </c>
      <c r="C671" s="1513" t="s">
        <v>1046</v>
      </c>
      <c r="E671" s="1514"/>
    </row>
    <row r="672" spans="1:5" ht="18.75">
      <c r="A672" s="1508" t="s">
        <v>852</v>
      </c>
      <c r="B672" s="1531" t="s">
        <v>1441</v>
      </c>
      <c r="C672" s="1513" t="s">
        <v>1046</v>
      </c>
      <c r="E672" s="1514"/>
    </row>
    <row r="673" spans="1:5" ht="18.75">
      <c r="A673" s="1508" t="s">
        <v>853</v>
      </c>
      <c r="B673" s="1531" t="s">
        <v>1442</v>
      </c>
      <c r="C673" s="1513" t="s">
        <v>1046</v>
      </c>
      <c r="E673" s="1514"/>
    </row>
    <row r="674" spans="1:5" ht="18.75">
      <c r="A674" s="1508" t="s">
        <v>854</v>
      </c>
      <c r="B674" s="1531" t="s">
        <v>1443</v>
      </c>
      <c r="C674" s="1513" t="s">
        <v>1046</v>
      </c>
      <c r="E674" s="1514"/>
    </row>
    <row r="675" spans="1:5" ht="18.75">
      <c r="A675" s="1508" t="s">
        <v>855</v>
      </c>
      <c r="B675" s="1531" t="s">
        <v>1444</v>
      </c>
      <c r="C675" s="1513" t="s">
        <v>1046</v>
      </c>
      <c r="E675" s="1514"/>
    </row>
    <row r="676" spans="1:5" ht="18.75">
      <c r="A676" s="1508" t="s">
        <v>856</v>
      </c>
      <c r="B676" s="1531" t="s">
        <v>1445</v>
      </c>
      <c r="C676" s="1513" t="s">
        <v>1046</v>
      </c>
      <c r="E676" s="1514"/>
    </row>
    <row r="677" spans="1:5" ht="18.75">
      <c r="A677" s="1508" t="s">
        <v>857</v>
      </c>
      <c r="B677" s="1531" t="s">
        <v>1446</v>
      </c>
      <c r="C677" s="1513" t="s">
        <v>1046</v>
      </c>
      <c r="E677" s="1514"/>
    </row>
    <row r="678" spans="1:5" ht="19.5">
      <c r="A678" s="1508" t="s">
        <v>858</v>
      </c>
      <c r="B678" s="1532" t="s">
        <v>1447</v>
      </c>
      <c r="C678" s="1513" t="s">
        <v>1046</v>
      </c>
      <c r="E678" s="1514"/>
    </row>
    <row r="679" spans="1:5" ht="19.5" thickBot="1">
      <c r="A679" s="1508" t="s">
        <v>859</v>
      </c>
      <c r="B679" s="1534" t="s">
        <v>1448</v>
      </c>
      <c r="C679" s="1513" t="s">
        <v>1046</v>
      </c>
      <c r="E679" s="1514"/>
    </row>
    <row r="680" spans="1:5" ht="18.75">
      <c r="A680" s="1508" t="s">
        <v>860</v>
      </c>
      <c r="B680" s="1530" t="s">
        <v>1449</v>
      </c>
      <c r="C680" s="1513" t="s">
        <v>1046</v>
      </c>
      <c r="E680" s="1514"/>
    </row>
    <row r="681" spans="1:5" ht="18.75">
      <c r="A681" s="1508" t="s">
        <v>861</v>
      </c>
      <c r="B681" s="1531" t="s">
        <v>1450</v>
      </c>
      <c r="C681" s="1513" t="s">
        <v>1046</v>
      </c>
      <c r="E681" s="1514"/>
    </row>
    <row r="682" spans="1:5" ht="18.75">
      <c r="A682" s="1508" t="s">
        <v>862</v>
      </c>
      <c r="B682" s="1531" t="s">
        <v>1451</v>
      </c>
      <c r="C682" s="1513" t="s">
        <v>1046</v>
      </c>
      <c r="E682" s="1514"/>
    </row>
    <row r="683" spans="1:5" ht="18.75">
      <c r="A683" s="1508" t="s">
        <v>863</v>
      </c>
      <c r="B683" s="1531" t="s">
        <v>1452</v>
      </c>
      <c r="C683" s="1513" t="s">
        <v>1046</v>
      </c>
      <c r="E683" s="1514"/>
    </row>
    <row r="684" spans="1:5" ht="20.25" thickBot="1">
      <c r="A684" s="1508" t="s">
        <v>864</v>
      </c>
      <c r="B684" s="1539" t="s">
        <v>1453</v>
      </c>
      <c r="C684" s="1513" t="s">
        <v>1046</v>
      </c>
      <c r="E684" s="1514"/>
    </row>
    <row r="685" spans="1:5" ht="18.75">
      <c r="A685" s="1508" t="s">
        <v>865</v>
      </c>
      <c r="B685" s="1530" t="s">
        <v>1454</v>
      </c>
      <c r="C685" s="1513" t="s">
        <v>1046</v>
      </c>
      <c r="E685" s="1514"/>
    </row>
    <row r="686" spans="1:5" ht="18.75">
      <c r="A686" s="1508" t="s">
        <v>866</v>
      </c>
      <c r="B686" s="1531" t="s">
        <v>1455</v>
      </c>
      <c r="C686" s="1513" t="s">
        <v>1046</v>
      </c>
      <c r="E686" s="1514"/>
    </row>
    <row r="687" spans="1:5" ht="18.75">
      <c r="A687" s="1508" t="s">
        <v>867</v>
      </c>
      <c r="B687" s="1531" t="s">
        <v>1456</v>
      </c>
      <c r="C687" s="1513" t="s">
        <v>1046</v>
      </c>
      <c r="E687" s="1514"/>
    </row>
    <row r="688" spans="1:5" ht="18.75">
      <c r="A688" s="1508" t="s">
        <v>868</v>
      </c>
      <c r="B688" s="1531" t="s">
        <v>1457</v>
      </c>
      <c r="C688" s="1513" t="s">
        <v>1046</v>
      </c>
      <c r="E688" s="1514"/>
    </row>
    <row r="689" spans="1:5" ht="18.75">
      <c r="A689" s="1508" t="s">
        <v>869</v>
      </c>
      <c r="B689" s="1531" t="s">
        <v>1458</v>
      </c>
      <c r="C689" s="1513" t="s">
        <v>1046</v>
      </c>
      <c r="E689" s="1514"/>
    </row>
    <row r="690" spans="1:5" ht="18.75">
      <c r="A690" s="1508" t="s">
        <v>870</v>
      </c>
      <c r="B690" s="1531" t="s">
        <v>1459</v>
      </c>
      <c r="C690" s="1513" t="s">
        <v>1046</v>
      </c>
      <c r="E690" s="1514"/>
    </row>
    <row r="691" spans="1:5" ht="18.75">
      <c r="A691" s="1508" t="s">
        <v>871</v>
      </c>
      <c r="B691" s="1531" t="s">
        <v>1460</v>
      </c>
      <c r="C691" s="1513" t="s">
        <v>1046</v>
      </c>
      <c r="E691" s="1514"/>
    </row>
    <row r="692" spans="1:5" ht="18.75">
      <c r="A692" s="1508" t="s">
        <v>872</v>
      </c>
      <c r="B692" s="1531" t="s">
        <v>1461</v>
      </c>
      <c r="C692" s="1513" t="s">
        <v>1046</v>
      </c>
      <c r="E692" s="1514"/>
    </row>
    <row r="693" spans="1:5" ht="18.75">
      <c r="A693" s="1508" t="s">
        <v>873</v>
      </c>
      <c r="B693" s="1531" t="s">
        <v>1462</v>
      </c>
      <c r="C693" s="1513" t="s">
        <v>1046</v>
      </c>
      <c r="E693" s="1514"/>
    </row>
    <row r="694" spans="1:5" ht="18.75">
      <c r="A694" s="1508" t="s">
        <v>874</v>
      </c>
      <c r="B694" s="1531" t="s">
        <v>1463</v>
      </c>
      <c r="C694" s="1513" t="s">
        <v>1046</v>
      </c>
      <c r="E694" s="1514"/>
    </row>
    <row r="695" spans="1:5" ht="20.25" thickBot="1">
      <c r="A695" s="1508" t="s">
        <v>875</v>
      </c>
      <c r="B695" s="1539" t="s">
        <v>1464</v>
      </c>
      <c r="C695" s="1513" t="s">
        <v>1046</v>
      </c>
      <c r="E695" s="1514"/>
    </row>
    <row r="696" spans="1:5" ht="18.75">
      <c r="A696" s="1508" t="s">
        <v>876</v>
      </c>
      <c r="B696" s="1530" t="s">
        <v>1465</v>
      </c>
      <c r="C696" s="1513" t="s">
        <v>1046</v>
      </c>
      <c r="E696" s="1514"/>
    </row>
    <row r="697" spans="1:5" ht="18.75">
      <c r="A697" s="1508" t="s">
        <v>877</v>
      </c>
      <c r="B697" s="1531" t="s">
        <v>1466</v>
      </c>
      <c r="C697" s="1513" t="s">
        <v>1046</v>
      </c>
      <c r="E697" s="1514"/>
    </row>
    <row r="698" spans="1:5" ht="18.75">
      <c r="A698" s="1508" t="s">
        <v>878</v>
      </c>
      <c r="B698" s="1531" t="s">
        <v>1467</v>
      </c>
      <c r="C698" s="1513" t="s">
        <v>1046</v>
      </c>
      <c r="E698" s="1514"/>
    </row>
    <row r="699" spans="1:5" ht="18.75">
      <c r="A699" s="1508" t="s">
        <v>879</v>
      </c>
      <c r="B699" s="1531" t="s">
        <v>1468</v>
      </c>
      <c r="C699" s="1513" t="s">
        <v>1046</v>
      </c>
      <c r="E699" s="1514"/>
    </row>
    <row r="700" spans="1:5" ht="18.75">
      <c r="A700" s="1508" t="s">
        <v>880</v>
      </c>
      <c r="B700" s="1531" t="s">
        <v>1469</v>
      </c>
      <c r="C700" s="1513" t="s">
        <v>1046</v>
      </c>
      <c r="E700" s="1514"/>
    </row>
    <row r="701" spans="1:5" ht="18.75">
      <c r="A701" s="1508" t="s">
        <v>881</v>
      </c>
      <c r="B701" s="1531" t="s">
        <v>1470</v>
      </c>
      <c r="C701" s="1513" t="s">
        <v>1046</v>
      </c>
      <c r="E701" s="1514"/>
    </row>
    <row r="702" spans="1:5" ht="18.75">
      <c r="A702" s="1508" t="s">
        <v>882</v>
      </c>
      <c r="B702" s="1531" t="s">
        <v>1471</v>
      </c>
      <c r="C702" s="1513" t="s">
        <v>1046</v>
      </c>
      <c r="E702" s="1514"/>
    </row>
    <row r="703" spans="1:5" ht="18.75">
      <c r="A703" s="1508" t="s">
        <v>883</v>
      </c>
      <c r="B703" s="1531" t="s">
        <v>1472</v>
      </c>
      <c r="C703" s="1513" t="s">
        <v>1046</v>
      </c>
      <c r="E703" s="1514"/>
    </row>
    <row r="704" spans="1:5" ht="18.75">
      <c r="A704" s="1508" t="s">
        <v>884</v>
      </c>
      <c r="B704" s="1531" t="s">
        <v>1473</v>
      </c>
      <c r="C704" s="1513" t="s">
        <v>1046</v>
      </c>
      <c r="E704" s="1514"/>
    </row>
    <row r="705" spans="1:5" ht="20.25" thickBot="1">
      <c r="A705" s="1508" t="s">
        <v>885</v>
      </c>
      <c r="B705" s="1539" t="s">
        <v>1474</v>
      </c>
      <c r="C705" s="1513" t="s">
        <v>1046</v>
      </c>
      <c r="E705" s="1514"/>
    </row>
    <row r="706" spans="1:5" ht="18.75">
      <c r="A706" s="1508" t="s">
        <v>886</v>
      </c>
      <c r="B706" s="1530" t="s">
        <v>1475</v>
      </c>
      <c r="C706" s="1513" t="s">
        <v>1046</v>
      </c>
      <c r="E706" s="1514"/>
    </row>
    <row r="707" spans="1:5" ht="18.75">
      <c r="A707" s="1508" t="s">
        <v>887</v>
      </c>
      <c r="B707" s="1531" t="s">
        <v>1476</v>
      </c>
      <c r="C707" s="1513" t="s">
        <v>1046</v>
      </c>
      <c r="E707" s="1514"/>
    </row>
    <row r="708" spans="1:5" ht="18.75">
      <c r="A708" s="1508" t="s">
        <v>888</v>
      </c>
      <c r="B708" s="1531" t="s">
        <v>1477</v>
      </c>
      <c r="C708" s="1513" t="s">
        <v>1046</v>
      </c>
      <c r="E708" s="1514"/>
    </row>
    <row r="709" spans="1:5" ht="18.75">
      <c r="A709" s="1508" t="s">
        <v>889</v>
      </c>
      <c r="B709" s="1531" t="s">
        <v>1478</v>
      </c>
      <c r="C709" s="1513" t="s">
        <v>1046</v>
      </c>
      <c r="E709" s="1514"/>
    </row>
    <row r="710" spans="1:5" ht="20.25" thickBot="1">
      <c r="A710" s="1508" t="s">
        <v>890</v>
      </c>
      <c r="B710" s="1539" t="s">
        <v>1479</v>
      </c>
      <c r="C710" s="1513" t="s">
        <v>1046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60</v>
      </c>
      <c r="B712" s="1543" t="s">
        <v>59</v>
      </c>
      <c r="C712" s="1542" t="s">
        <v>60</v>
      </c>
    </row>
    <row r="713" spans="1:3" ht="14.25">
      <c r="A713" s="1544"/>
      <c r="B713" s="1545">
        <v>43131</v>
      </c>
      <c r="C713" s="1544" t="s">
        <v>891</v>
      </c>
    </row>
    <row r="714" spans="1:3" ht="14.25">
      <c r="A714" s="1544"/>
      <c r="B714" s="1545">
        <v>43159</v>
      </c>
      <c r="C714" s="1544" t="s">
        <v>892</v>
      </c>
    </row>
    <row r="715" spans="1:3" ht="14.25">
      <c r="A715" s="1544"/>
      <c r="B715" s="1545">
        <v>43190</v>
      </c>
      <c r="C715" s="1544" t="s">
        <v>893</v>
      </c>
    </row>
    <row r="716" spans="1:3" ht="14.25">
      <c r="A716" s="1544"/>
      <c r="B716" s="1545">
        <v>43220</v>
      </c>
      <c r="C716" s="1544" t="s">
        <v>894</v>
      </c>
    </row>
    <row r="717" spans="1:3" ht="14.25">
      <c r="A717" s="1544"/>
      <c r="B717" s="1545">
        <v>43251</v>
      </c>
      <c r="C717" s="1544" t="s">
        <v>895</v>
      </c>
    </row>
    <row r="718" spans="1:3" ht="14.25">
      <c r="A718" s="1544"/>
      <c r="B718" s="1545">
        <v>43281</v>
      </c>
      <c r="C718" s="1544" t="s">
        <v>896</v>
      </c>
    </row>
    <row r="719" spans="1:3" ht="14.25">
      <c r="A719" s="1544"/>
      <c r="B719" s="1545">
        <v>43312</v>
      </c>
      <c r="C719" s="1544" t="s">
        <v>897</v>
      </c>
    </row>
    <row r="720" spans="1:3" ht="14.25">
      <c r="A720" s="1544"/>
      <c r="B720" s="1545">
        <v>43343</v>
      </c>
      <c r="C720" s="1544" t="s">
        <v>898</v>
      </c>
    </row>
    <row r="721" spans="1:3" ht="14.25">
      <c r="A721" s="1544"/>
      <c r="B721" s="1545">
        <v>43373</v>
      </c>
      <c r="C721" s="1544" t="s">
        <v>899</v>
      </c>
    </row>
    <row r="722" spans="1:3" ht="14.25">
      <c r="A722" s="1544"/>
      <c r="B722" s="1545">
        <v>43404</v>
      </c>
      <c r="C722" s="1544" t="s">
        <v>900</v>
      </c>
    </row>
    <row r="723" spans="1:3" ht="14.25">
      <c r="A723" s="1544"/>
      <c r="B723" s="1545">
        <v>43434</v>
      </c>
      <c r="C723" s="1544" t="s">
        <v>901</v>
      </c>
    </row>
    <row r="724" spans="1:3" ht="14.25">
      <c r="A724" s="1544"/>
      <c r="B724" s="1545">
        <v>43465</v>
      </c>
      <c r="C724" s="1544" t="s">
        <v>902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1296</v>
      </c>
      <c r="B1" s="61">
        <v>138</v>
      </c>
      <c r="I1" s="61"/>
    </row>
    <row r="2" spans="1:9" ht="12.75">
      <c r="A2" s="61" t="s">
        <v>1297</v>
      </c>
      <c r="B2" s="61" t="s">
        <v>958</v>
      </c>
      <c r="I2" s="61"/>
    </row>
    <row r="3" spans="1:9" ht="12.75">
      <c r="A3" s="61" t="s">
        <v>1298</v>
      </c>
      <c r="B3" s="61" t="s">
        <v>956</v>
      </c>
      <c r="I3" s="61"/>
    </row>
    <row r="4" spans="1:9" ht="15.75">
      <c r="A4" s="61" t="s">
        <v>1299</v>
      </c>
      <c r="B4" s="61" t="s">
        <v>1718</v>
      </c>
      <c r="C4" s="66"/>
      <c r="I4" s="61"/>
    </row>
    <row r="5" spans="1:3" ht="31.5" customHeight="1">
      <c r="A5" s="61" t="s">
        <v>1300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957</v>
      </c>
      <c r="I8" s="61"/>
    </row>
    <row r="9" ht="12.75">
      <c r="I9" s="61"/>
    </row>
    <row r="10" ht="12.75">
      <c r="I10" s="61"/>
    </row>
    <row r="11" spans="1:21" ht="18">
      <c r="A11" s="61" t="s">
        <v>57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821">
        <f>$B$7</f>
        <v>0</v>
      </c>
      <c r="J14" s="1822"/>
      <c r="K14" s="182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1420</v>
      </c>
      <c r="M15" s="406" t="s">
        <v>1555</v>
      </c>
      <c r="N15" s="238"/>
      <c r="O15" s="1329" t="s">
        <v>1719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2">
        <f>$B$12</f>
        <v>0</v>
      </c>
      <c r="J19" s="1813"/>
      <c r="K19" s="1814"/>
      <c r="L19" s="410" t="s">
        <v>151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152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1421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1301</v>
      </c>
      <c r="L23" s="1815" t="s">
        <v>1235</v>
      </c>
      <c r="M23" s="1816"/>
      <c r="N23" s="1816"/>
      <c r="O23" s="1817"/>
      <c r="P23" s="1818" t="s">
        <v>1236</v>
      </c>
      <c r="Q23" s="1819"/>
      <c r="R23" s="1819"/>
      <c r="S23" s="182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1836</v>
      </c>
      <c r="J24" s="252" t="s">
        <v>1422</v>
      </c>
      <c r="K24" s="253" t="s">
        <v>1325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9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1786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58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949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1326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3" t="s">
        <v>1787</v>
      </c>
      <c r="K30" s="180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1788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1789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1" t="s">
        <v>1793</v>
      </c>
      <c r="K33" s="180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1794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1795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168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169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170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5" t="s">
        <v>1059</v>
      </c>
      <c r="K39" s="180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1060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1967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1592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1061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1062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1594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1063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7" t="s">
        <v>1064</v>
      </c>
      <c r="K47" s="1808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1" t="s">
        <v>1065</v>
      </c>
      <c r="K48" s="180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1066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1067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1068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622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623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624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1093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1094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1095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1096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1595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1097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1504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1098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1968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1194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1099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6" t="s">
        <v>2038</v>
      </c>
      <c r="K66" s="179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1969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183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184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6" t="s">
        <v>0</v>
      </c>
      <c r="K70" s="179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1100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1101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1102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1103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1104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6" t="s">
        <v>1105</v>
      </c>
      <c r="K76" s="179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1195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1106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6" t="s">
        <v>1107</v>
      </c>
      <c r="K79" s="1793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1108</v>
      </c>
      <c r="K80" s="1800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1991</v>
      </c>
      <c r="K81" s="1800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2126</v>
      </c>
      <c r="K82" s="1800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6" t="s">
        <v>1992</v>
      </c>
      <c r="K83" s="179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708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1993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1994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1995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2008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1618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2009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216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217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218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1307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219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220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221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2123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6" t="s">
        <v>222</v>
      </c>
      <c r="K99" s="1793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6" t="s">
        <v>223</v>
      </c>
      <c r="K100" s="1793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6" t="s">
        <v>224</v>
      </c>
      <c r="K101" s="1793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6" t="s">
        <v>225</v>
      </c>
      <c r="K102" s="179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226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227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228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229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230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231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6" t="s">
        <v>2127</v>
      </c>
      <c r="K109" s="179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232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233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234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6" t="s">
        <v>2124</v>
      </c>
      <c r="K113" s="1793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6" t="s">
        <v>2125</v>
      </c>
      <c r="K114" s="1793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235</v>
      </c>
      <c r="K115" s="1800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6" t="s">
        <v>2039</v>
      </c>
      <c r="K116" s="179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2040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2041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4" t="s">
        <v>236</v>
      </c>
      <c r="K119" s="1795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4" t="s">
        <v>237</v>
      </c>
      <c r="K120" s="179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238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239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1635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1636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1637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1638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1639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4" t="s">
        <v>1640</v>
      </c>
      <c r="K128" s="179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1196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1641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4" t="s">
        <v>997</v>
      </c>
      <c r="K131" s="1795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6" t="s">
        <v>998</v>
      </c>
      <c r="K132" s="179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999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1000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1001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1002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185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1003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1004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1005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2" t="s">
        <v>1006</v>
      </c>
      <c r="K141" s="1793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2" t="s">
        <v>1006</v>
      </c>
      <c r="K142" s="1793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19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1930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Delovodstvo</cp:lastModifiedBy>
  <cp:lastPrinted>2003-01-03T18:21:41Z</cp:lastPrinted>
  <dcterms:created xsi:type="dcterms:W3CDTF">1997-12-10T11:54:07Z</dcterms:created>
  <dcterms:modified xsi:type="dcterms:W3CDTF">2003-01-03T18:24:43Z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