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<sst xmlns="http://schemas.openxmlformats.org/spreadsheetml/2006/main" count="2860" uniqueCount="2081">
  <si>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</si>
  <si>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</si>
  <si>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</si>
  <si>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</si>
  <si>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</si>
  <si>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</si>
  <si>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</si>
  <si>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</si>
  <si>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</si>
  <si>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</si>
  <si>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</si>
  <si>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</si>
  <si>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</si>
  <si>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</si>
  <si>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</si>
  <si>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</si>
  <si>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</si>
  <si>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</si>
  <si>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</si>
  <si>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</si>
  <si>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</si>
  <si>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</si>
  <si>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</si>
  <si>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</si>
  <si>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</si>
  <si>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</si>
  <si>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</si>
  <si>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</si>
  <si>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</si>
  <si>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</si>
  <si>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</si>
  <si>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</si>
  <si>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</si>
  <si>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</si>
  <si>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</si>
  <si>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</si>
  <si>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</si>
  <si>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</si>
  <si>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</si>
  <si>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</si>
  <si>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</si>
  <si>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</si>
  <si>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</si>
  <si>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</si>
  <si>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</si>
  <si>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</si>
  <si>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</si>
  <si>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</si>
  <si>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</si>
  <si>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</si>
  <si>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</si>
  <si>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</si>
  <si>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</si>
  <si>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</si>
  <si>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</si>
  <si>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</si>
  <si>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</si>
  <si>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</si>
  <si>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</si>
  <si>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</si>
  <si>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</si>
  <si>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</si>
  <si>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</si>
  <si>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</si>
  <si>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</si>
  <si>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</si>
  <si>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</si>
  <si>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</si>
  <si>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</si>
  <si>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</si>
  <si>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</si>
  <si>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</si>
  <si>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</si>
  <si>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</si>
  <si>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</si>
  <si>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</si>
  <si>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</si>
  <si>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</si>
  <si>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</si>
  <si>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</si>
  <si>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</si>
  <si>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</si>
  <si>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</si>
  <si>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</si>
  <si>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</si>
  <si>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</si>
  <si>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</si>
  <si>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</si>
  <si>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</si>
  <si>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</si>
  <si>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</si>
  <si>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</si>
  <si>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</si>
  <si>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</si>
  <si>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</si>
  <si>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</si>
  <si>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</si>
  <si>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</si>
  <si>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</si>
  <si>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</si>
  <si>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</si>
  <si>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</si>
  <si>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</si>
  <si>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</si>
  <si>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</si>
  <si>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</si>
  <si>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</si>
  <si>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</si>
  <si>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</si>
  <si>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</si>
  <si>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</si>
  <si>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</si>
  <si>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</si>
  <si>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</si>
  <si>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</si>
  <si>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</si>
  <si>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</si>
  <si>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</si>
  <si>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</si>
  <si>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</si>
  <si>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</si>
  <si>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</si>
  <si>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</si>
  <si>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</si>
  <si>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</si>
  <si>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</si>
  <si>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</si>
  <si>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</si>
  <si>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</si>
  <si>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</si>
  <si>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</si>
  <si>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</si>
  <si>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</si>
  <si>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</si>
  <si>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</si>
  <si>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</si>
  <si>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</si>
  <si>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</si>
  <si>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</si>
  <si>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</si>
  <si>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</si>
  <si>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</si>
  <si>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</si>
  <si>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</si>
  <si>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</si>
  <si>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</si>
  <si>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</si>
  <si>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</si>
  <si>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</si>
  <si>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</si>
  <si>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</si>
  <si>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</si>
  <si>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</si>
  <si>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</si>
  <si>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</si>
  <si>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</si>
  <si>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</si>
  <si>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</si>
  <si>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</si>
  <si>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</si>
  <si>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</si>
  <si>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</si>
  <si>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</si>
  <si>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</si>
  <si>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</si>
  <si>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</si>
  <si>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</si>
  <si>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</si>
  <si>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</si>
  <si>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</si>
  <si>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</si>
  <si>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</si>
  <si>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</si>
  <si>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</si>
  <si>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</si>
  <si>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</si>
  <si>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</si>
  <si>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</si>
  <si>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</si>
  <si>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</si>
  <si>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</si>
  <si>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</si>
  <si>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</si>
  <si>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</si>
  <si>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</si>
  <si>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</si>
  <si>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</si>
  <si>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</si>
  <si>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</si>
  <si>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</si>
  <si>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</si>
  <si>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</si>
  <si>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</si>
  <si>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</si>
  <si>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</si>
  <si>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</si>
  <si>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</si>
  <si>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</si>
  <si>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</si>
  <si>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</si>
  <si>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</si>
  <si>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</si>
  <si>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</si>
  <si>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</si>
  <si>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</si>
  <si>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</si>
  <si>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</si>
  <si>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</si>
  <si>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</si>
  <si>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</si>
  <si>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</si>
  <si>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</si>
  <si>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</si>
  <si>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</si>
  <si>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</si>
  <si>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</si>
  <si>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</si>
  <si>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</si>
  <si>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</si>
  <si>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</si>
  <si>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</si>
  <si>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</si>
  <si>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</si>
  <si>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</si>
  <si>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</si>
  <si>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</si>
  <si>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</si>
  <si>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</si>
  <si>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</si>
  <si>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</si>
  <si>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</si>
  <si>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</si>
  <si>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</si>
  <si>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</si>
  <si>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</si>
  <si>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</si>
  <si>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</si>
  <si>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</si>
  <si>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</si>
  <si>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</si>
  <si>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</si>
  <si>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</si>
  <si>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</si>
  <si>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</si>
  <si>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</si>
  <si>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</si>
  <si>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</si>
  <si>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</si>
  <si>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</si>
  <si>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</si>
  <si>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</si>
  <si>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</si>
  <si>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</si>
  <si>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</si>
  <si>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</si>
  <si>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</si>
  <si>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</si>
  <si>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</si>
  <si>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</si>
  <si>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</si>
  <si>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</si>
  <si>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</si>
  <si>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</si>
  <si>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</si>
  <si>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</si>
  <si>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</si>
  <si>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</si>
  <si>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</si>
  <si>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</si>
  <si>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</si>
  <si>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</si>
  <si>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</si>
  <si>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</si>
  <si>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</si>
  <si>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</si>
  <si>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</si>
  <si>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</si>
  <si>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</si>
  <si>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</si>
  <si>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</si>
  <si>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</si>
  <si>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</si>
  <si>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</si>
  <si>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</si>
  <si>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</si>
  <si>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</si>
  <si>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</si>
  <si>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</si>
  <si>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</si>
  <si>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</si>
  <si>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</si>
  <si>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</si>
  <si>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</si>
  <si>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</si>
  <si>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</si>
  <si>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</si>
  <si>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</si>
  <si>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</si>
  <si>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</si>
  <si>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</si>
  <si>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</si>
  <si>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</si>
  <si>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</si>
  <si>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</si>
  <si>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</si>
  <si>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</si>
  <si>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</si>
  <si>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</si>
  <si>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</si>
  <si>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</si>
  <si>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</si>
  <si>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</si>
  <si>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</si>
  <si>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</si>
  <si>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</si>
  <si>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</si>
  <si>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</si>
  <si>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</si>
  <si>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</si>
  <si>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</si>
  <si>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</si>
  <si>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</si>
  <si>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</si>
  <si>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</si>
  <si>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</si>
  <si>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</si>
  <si>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</si>
  <si>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</si>
  <si>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</si>
  <si>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</si>
  <si>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</si>
  <si>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</si>
  <si>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</si>
  <si>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</si>
  <si>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</si>
  <si>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</si>
  <si>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</si>
  <si>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</si>
  <si>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</si>
  <si>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</si>
  <si>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</si>
  <si>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</si>
  <si>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</si>
  <si>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</si>
  <si>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</si>
  <si>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</si>
  <si>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</si>
  <si>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</si>
  <si>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</si>
  <si>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</si>
  <si>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</si>
  <si>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</si>
  <si>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</si>
  <si>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</si>
  <si>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</si>
  <si>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</si>
  <si>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</si>
  <si>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</si>
  <si>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</si>
  <si>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</si>
  <si>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</si>
  <si>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</si>
  <si>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</si>
  <si>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</si>
  <si>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</si>
  <si>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</si>
  <si>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</si>
  <si>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</si>
  <si>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</si>
  <si>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</si>
  <si>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</si>
  <si>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</si>
  <si>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</si>
  <si>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</si>
  <si>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</si>
  <si>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</si>
  <si>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</si>
  <si>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</si>
  <si>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</si>
  <si>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</si>
  <si>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</si>
  <si>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</si>
  <si>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</si>
  <si>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</si>
  <si>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</si>
  <si>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</si>
  <si>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</si>
  <si>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</si>
  <si>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</si>
  <si>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</si>
  <si>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</si>
  <si>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</si>
  <si>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</si>
  <si>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</si>
  <si>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</si>
  <si>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</si>
  <si>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</si>
  <si>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</si>
  <si>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</si>
  <si>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</si>
  <si>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</si>
  <si>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</si>
  <si>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</si>
  <si>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</si>
  <si>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</si>
  <si>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</si>
  <si>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</si>
  <si>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</si>
  <si>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</si>
  <si>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</si>
  <si>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</si>
  <si>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</si>
  <si>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</si>
  <si>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</si>
  <si>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</si>
  <si>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</si>
  <si>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</si>
  <si>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</si>
  <si>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</si>
  <si>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</si>
  <si>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</si>
  <si>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</si>
  <si>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</si>
  <si>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</si>
  <si>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</si>
  <si>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</si>
  <si>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</si>
  <si>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</si>
  <si>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</si>
  <si>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</si>
  <si>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</si>
  <si>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</si>
  <si>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</si>
  <si>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</si>
  <si>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</si>
  <si>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</si>
  <si>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</si>
  <si>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</si>
  <si>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</si>
  <si>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</si>
  <si>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</si>
  <si>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</si>
  <si>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</si>
  <si>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</si>
  <si>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</si>
  <si>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</si>
  <si>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</si>
  <si>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</si>
  <si>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</si>
  <si>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</si>
  <si>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</si>
  <si>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</si>
  <si>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</si>
  <si>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</si>
  <si>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</si>
  <si>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</si>
  <si>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</si>
  <si>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</si>
  <si>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</si>
  <si>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</si>
  <si>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</si>
  <si>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</si>
  <si>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</si>
  <si>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</si>
  <si>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</si>
  <si>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</si>
  <si>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</si>
  <si>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</si>
  <si>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</si>
  <si>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</si>
  <si>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</si>
  <si>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</si>
  <si>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</si>
  <si>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</si>
  <si>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</si>
  <si>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</si>
  <si>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</si>
  <si>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</si>
  <si>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</si>
  <si>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</si>
  <si>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</si>
  <si>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</si>
  <si>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</si>
  <si>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</si>
  <si>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</si>
  <si>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</si>
  <si>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</si>
  <si>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</si>
  <si>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</si>
  <si>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</si>
  <si>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</si>
  <si>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</si>
  <si>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</si>
  <si>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</si>
  <si>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</si>
  <si>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</si>
  <si>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</si>
  <si>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</si>
  <si>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</si>
  <si>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</si>
  <si>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</si>
  <si>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</si>
  <si>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</si>
  <si>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</si>
  <si>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</si>
  <si>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</si>
  <si>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</si>
  <si>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</si>
  <si>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</si>
  <si>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</si>
  <si>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</si>
  <si>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</si>
  <si>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</si>
  <si>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</si>
  <si>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</si>
  <si>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</si>
  <si>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</si>
  <si>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</si>
  <si>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</si>
  <si>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</si>
  <si>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</si>
  <si>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</si>
  <si>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</si>
  <si>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</si>
  <si>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</si>
  <si>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</si>
  <si>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</si>
  <si>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</si>
  <si>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</si>
  <si>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</si>
  <si>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</si>
  <si>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</si>
  <si>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</si>
  <si>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</si>
  <si>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</si>
  <si>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</si>
  <si>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</si>
  <si>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</si>
  <si>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</si>
  <si>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</si>
  <si>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</si>
  <si>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</si>
  <si>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</si>
  <si>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</si>
  <si>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</si>
  <si>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</si>
  <si>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</si>
  <si>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</si>
  <si>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</si>
  <si>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</si>
  <si>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</si>
  <si>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</si>
  <si>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</si>
  <si>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</si>
  <si>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</si>
  <si>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</si>
  <si>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</si>
  <si>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</si>
  <si>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</si>
  <si>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</si>
  <si>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</si>
  <si>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</si>
  <si>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</si>
  <si>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</si>
  <si>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</si>
  <si>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</si>
  <si>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</si>
  <si>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</si>
  <si>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</si>
  <si>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</si>
  <si>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</si>
  <si>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</si>
  <si>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</si>
  <si>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</si>
  <si>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</si>
  <si>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</si>
  <si>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</si>
  <si>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</si>
  <si>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</si>
  <si>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</si>
  <si>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</si>
  <si>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</si>
  <si>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</si>
  <si>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</si>
  <si>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</si>
  <si>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</si>
  <si>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</si>
  <si>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</si>
  <si>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</si>
  <si>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</si>
  <si>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</si>
  <si>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</si>
  <si>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</si>
  <si>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</si>
  <si>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</si>
  <si>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</si>
  <si>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</si>
  <si>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</si>
  <si>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</si>
  <si>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</si>
  <si>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</si>
  <si>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</si>
  <si>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</si>
  <si>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</si>
  <si>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</si>
  <si>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</si>
  <si>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</si>
  <si>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</si>
  <si>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</si>
  <si>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</si>
  <si>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</si>
  <si>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</si>
  <si>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</si>
  <si>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</si>
  <si>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</si>
  <si>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</si>
  <si>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</si>
  <si>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</si>
  <si>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</si>
  <si>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</si>
  <si>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</si>
  <si>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</si>
  <si>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</si>
  <si>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</si>
  <si>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</si>
  <si>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</si>
  <si>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</si>
  <si>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</si>
  <si>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</si>
  <si>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</si>
  <si>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</si>
  <si>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</si>
  <si>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</si>
  <si>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</si>
  <si>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</si>
  <si>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</si>
  <si>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</si>
  <si>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</si>
  <si>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</si>
  <si>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</si>
  <si>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</si>
  <si>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</si>
  <si>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</si>
  <si>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</si>
  <si>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</si>
  <si>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</si>
  <si>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</si>
  <si>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</si>
  <si>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</si>
  <si>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</si>
  <si>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</si>
  <si>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</si>
  <si>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</si>
  <si>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</si>
  <si>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</si>
  <si>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</si>
  <si>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</si>
  <si>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</si>
  <si>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</si>
  <si>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</si>
  <si>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</si>
  <si>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</si>
  <si>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</si>
  <si>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</si>
  <si>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</si>
  <si>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</si>
  <si>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</si>
  <si>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</si>
  <si>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</si>
  <si>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</si>
  <si>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</si>
  <si>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</si>
  <si>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</si>
  <si>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</si>
  <si>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</si>
  <si>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</si>
  <si>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</si>
  <si>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</si>
  <si>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</si>
  <si>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</si>
  <si>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</si>
  <si>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</si>
  <si>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</si>
  <si>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</si>
  <si>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</si>
  <si>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</si>
  <si>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</si>
  <si>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</si>
  <si>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</si>
  <si>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</si>
  <si>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</si>
  <si>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</si>
  <si>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</si>
  <si>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</si>
  <si>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</si>
  <si>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</si>
  <si>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</si>
  <si>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</si>
  <si>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</si>
  <si>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</si>
  <si>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</si>
  <si>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</si>
  <si>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</si>
  <si>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</si>
  <si>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</si>
  <si>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</si>
  <si>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</si>
  <si>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</si>
  <si>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</si>
  <si>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</si>
  <si>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</si>
  <si>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</si>
  <si>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</si>
  <si>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</si>
  <si>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</si>
  <si>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</si>
  <si>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</si>
  <si>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</si>
  <si>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</si>
  <si>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</si>
  <si>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</si>
  <si>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</si>
  <si>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</si>
  <si>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</si>
  <si>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</si>
  <si>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</si>
  <si>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</si>
  <si>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</si>
  <si>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</si>
  <si>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</si>
  <si>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</si>
  <si>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</si>
  <si>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</si>
  <si>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</si>
  <si>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</si>
  <si>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</si>
  <si>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</si>
  <si>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</si>
  <si>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</si>
  <si>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</si>
  <si>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</si>
  <si>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</si>
  <si>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</si>
  <si>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</si>
  <si>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</si>
  <si>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</si>
  <si>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</si>
  <si>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</si>
  <si>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</si>
  <si>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</si>
  <si>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</si>
  <si>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</si>
  <si>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</si>
  <si>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</si>
  <si>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</si>
  <si>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</si>
  <si>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</si>
  <si>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</si>
  <si>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</si>
  <si>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</si>
  <si>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</si>
  <si>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</si>
  <si>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</si>
  <si>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</si>
  <si>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</si>
  <si>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</si>
  <si>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</si>
  <si>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</si>
  <si>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</si>
  <si>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</si>
  <si>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</si>
  <si>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</si>
  <si>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</si>
  <si>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</si>
  <si>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</si>
  <si>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</si>
  <si>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</si>
  <si>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</si>
  <si>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</si>
  <si>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</si>
  <si>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</si>
  <si>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</si>
  <si>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</si>
  <si>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</si>
  <si>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</si>
  <si>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</si>
  <si>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</si>
  <si>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</si>
  <si>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</si>
  <si>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</si>
  <si>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</si>
  <si>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</si>
  <si>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</si>
  <si>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</si>
  <si>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</si>
  <si>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</si>
  <si>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</si>
  <si>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</si>
  <si>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</si>
  <si>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</si>
  <si>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</si>
  <si>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</si>
  <si>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</si>
  <si>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</si>
  <si>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</si>
  <si>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</si>
  <si>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</si>
  <si>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</si>
  <si>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</si>
  <si>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</si>
  <si>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</si>
  <si>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</si>
  <si>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</si>
  <si>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</si>
  <si>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</si>
  <si>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</si>
  <si>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</si>
  <si>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</si>
  <si>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</si>
  <si>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</si>
  <si>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</si>
  <si>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</si>
  <si>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</si>
  <si>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</si>
  <si>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</si>
  <si>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</si>
  <si>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</si>
  <si>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</si>
  <si>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</si>
  <si>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</si>
  <si>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</si>
  <si>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</si>
  <si>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</si>
  <si>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</si>
  <si>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</si>
  <si>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</si>
  <si>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</si>
  <si>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</si>
  <si>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</si>
  <si>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</si>
  <si>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</si>
  <si>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</si>
  <si>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</si>
  <si>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</si>
  <si>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</si>
  <si>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</si>
  <si>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</si>
  <si>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</si>
  <si>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</si>
  <si>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</si>
  <si>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</si>
  <si>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</si>
  <si>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</si>
  <si>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</si>
  <si>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</si>
  <si>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</si>
  <si>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</si>
  <si>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</si>
  <si>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</si>
  <si>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</si>
  <si>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</si>
  <si>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</si>
  <si>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</si>
  <si>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</si>
  <si>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</si>
  <si>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</si>
  <si>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</si>
  <si>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</si>
  <si>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</si>
  <si>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</si>
  <si>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</si>
  <si>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</si>
  <si>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</si>
  <si>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</si>
  <si>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</si>
  <si>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</si>
  <si>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</si>
  <si>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</si>
  <si>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</si>
  <si>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</si>
  <si>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</si>
  <si>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</si>
  <si>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</si>
  <si>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</si>
  <si>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</si>
  <si>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</si>
  <si>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</si>
  <si>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</si>
  <si>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</si>
  <si>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</si>
  <si>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</si>
  <si>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</si>
  <si>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</si>
  <si>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</si>
  <si>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</si>
  <si>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</si>
  <si>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</si>
  <si>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</si>
  <si>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</si>
  <si>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</si>
  <si>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</si>
  <si>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</si>
  <si>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</si>
  <si>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</si>
  <si>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</si>
  <si>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</si>
  <si>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</si>
  <si>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</si>
  <si>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</si>
  <si>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</si>
  <si>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</si>
  <si>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</si>
  <si>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</si>
  <si>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</si>
  <si>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</si>
  <si>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</si>
  <si>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</si>
  <si>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</si>
  <si>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</si>
  <si>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</si>
  <si>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</si>
  <si>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</si>
  <si>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</si>
  <si>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</si>
  <si>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</si>
  <si>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</si>
  <si>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</si>
  <si>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</si>
  <si>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</si>
  <si>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</si>
  <si>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</si>
  <si>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</si>
  <si>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</si>
  <si>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</si>
  <si>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</si>
  <si>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</si>
  <si>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</si>
  <si>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</si>
  <si>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</si>
  <si>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</si>
  <si>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</si>
  <si>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</si>
  <si>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</si>
  <si>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</si>
  <si>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</si>
  <si>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</si>
  <si>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</si>
  <si>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</si>
  <si>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</si>
  <si>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</si>
  <si>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</si>
  <si>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</si>
  <si>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</si>
  <si>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</si>
  <si>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</si>
  <si>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</si>
  <si>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</si>
  <si>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</si>
  <si>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</si>
  <si>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</si>
  <si>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</si>
  <si>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</si>
  <si>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</si>
  <si>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</si>
  <si>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</si>
  <si>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</si>
  <si>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</si>
  <si>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</si>
  <si>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</si>
  <si>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</si>
  <si>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</si>
  <si>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</si>
  <si>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</si>
  <si>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</si>
  <si>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</si>
  <si>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</si>
  <si>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</si>
  <si>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</si>
  <si>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</si>
  <si>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</si>
  <si>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</si>
  <si>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</si>
  <si>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</si>
  <si>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</si>
  <si>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</si>
  <si>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</si>
  <si>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</si>
  <si>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</si>
  <si>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</si>
  <si>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</si>
  <si>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</si>
  <si>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</si>
  <si>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</si>
  <si>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</si>
  <si>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</si>
  <si>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</si>
  <si>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</si>
  <si>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</si>
  <si>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</si>
  <si>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</si>
  <si>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</si>
  <si>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</si>
  <si>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</si>
  <si>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</si>
  <si>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</si>
  <si>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</si>
  <si>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</si>
  <si>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</si>
  <si>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</si>
  <si>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</si>
  <si>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</si>
  <si>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</si>
  <si>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</si>
  <si>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</si>
  <si>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</si>
  <si>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</si>
  <si>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</si>
  <si>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</si>
  <si>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</si>
  <si>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</si>
  <si>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</si>
  <si>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</si>
  <si>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</si>
  <si>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</si>
  <si>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</si>
  <si>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</si>
  <si>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</si>
  <si>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</si>
  <si>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</si>
  <si>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</si>
  <si>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</si>
  <si>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</si>
  <si>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</si>
  <si>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</si>
  <si>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</si>
  <si>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</si>
  <si>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</si>
  <si>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</si>
  <si>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</si>
  <si>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</si>
  <si>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</si>
  <si>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</si>
  <si>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</si>
  <si>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</si>
  <si>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</si>
  <si>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</si>
  <si>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</si>
  <si>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</si>
  <si>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</si>
  <si>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</si>
  <si>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</si>
  <si>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</si>
  <si>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</si>
  <si>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</si>
  <si>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</si>
  <si>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</si>
  <si>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</si>
  <si>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</si>
  <si>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</si>
  <si>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</si>
  <si>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</si>
  <si>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</si>
  <si>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</si>
  <si>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</si>
  <si>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</si>
  <si>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</si>
  <si>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</si>
  <si>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</si>
  <si>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</si>
  <si>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</si>
  <si>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</si>
  <si>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</si>
  <si>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</si>
  <si>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</si>
  <si>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</si>
  <si>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</si>
  <si>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</si>
  <si>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</si>
  <si>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</si>
  <si>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</si>
  <si>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</si>
  <si>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</si>
  <si>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</si>
  <si>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</si>
  <si>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</si>
  <si>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</si>
  <si>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</si>
  <si>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</si>
  <si>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</si>
  <si>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</si>
  <si>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</si>
  <si>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</si>
  <si>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</si>
  <si>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</si>
  <si>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</si>
  <si>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</si>
  <si>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</si>
  <si>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</si>
  <si>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</si>
  <si>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</si>
  <si>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</si>
  <si>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</si>
  <si>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</si>
  <si>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</si>
  <si>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</si>
  <si>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</si>
  <si>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</si>
  <si>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</si>
  <si>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</si>
  <si>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</si>
  <si>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</si>
  <si>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</si>
  <si>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</si>
  <si>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</si>
  <si>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</si>
  <si>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</si>
  <si>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</si>
  <si>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</si>
  <si>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</si>
  <si>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</si>
  <si>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</si>
  <si>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</si>
  <si>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</si>
  <si>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</si>
  <si>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</si>
  <si>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</si>
  <si>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</si>
  <si>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</si>
  <si>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</si>
  <si>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</si>
  <si>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</si>
  <si>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</si>
  <si>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</si>
  <si>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</si>
  <si>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</si>
  <si>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</si>
  <si>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</si>
  <si>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</si>
  <si>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</si>
  <si>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</si>
  <si>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</si>
  <si>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</si>
  <si>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</si>
  <si>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</si>
  <si>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</si>
  <si>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</si>
  <si>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</si>
  <si>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</si>
  <si>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</si>
  <si>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</si>
  <si>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</si>
  <si>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</si>
  <si>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</si>
  <si>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</si>
  <si>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</si>
  <si>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</si>
  <si>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</si>
  <si>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</si>
  <si>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</si>
  <si>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</si>
  <si>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</si>
  <si>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</si>
  <si>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</si>
  <si>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</si>
  <si>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</si>
  <si>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</si>
  <si>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</si>
  <si>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</si>
  <si>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</si>
  <si>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</si>
  <si>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</si>
  <si>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</si>
  <si>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</si>
  <si>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</si>
  <si>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</si>
  <si>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</si>
  <si>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</si>
  <si>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</si>
  <si>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</si>
  <si>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</si>
  <si>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</si>
  <si>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</si>
  <si>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</si>
  <si>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</si>
  <si>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</si>
  <si>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</si>
  <si>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</si>
  <si>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</si>
  <si>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</si>
  <si>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</si>
  <si>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</si>
  <si>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</si>
  <si>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</si>
  <si>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</si>
  <si>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</si>
  <si>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</si>
  <si>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</si>
  <si>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</si>
  <si>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</si>
  <si>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</si>
  <si>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</si>
  <si>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</si>
  <si>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</si>
  <si>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</si>
  <si>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</si>
  <si>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</si>
  <si>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</si>
  <si>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</si>
  <si>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</si>
  <si>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</si>
  <si>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</si>
  <si>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</si>
  <si>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</si>
  <si>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</si>
  <si>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</si>
  <si>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</si>
  <si>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</si>
  <si>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</si>
  <si>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</si>
  <si>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</si>
  <si>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</si>
  <si>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</si>
  <si>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</si>
  <si>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</si>
  <si>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</si>
  <si>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</si>
  <si>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</si>
  <si>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</si>
  <si>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</si>
  <si>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</si>
  <si>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</si>
  <si>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</si>
  <si>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</si>
  <si>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</si>
  <si>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</si>
  <si>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</si>
  <si>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</si>
  <si>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</si>
  <si>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</si>
  <si>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</si>
  <si>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</si>
  <si>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</si>
  <si>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</si>
  <si>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</si>
  <si>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</si>
  <si>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</si>
  <si>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</si>
  <si>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</si>
  <si>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</si>
  <si>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</si>
  <si>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</si>
  <si>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</si>
  <si>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</si>
  <si>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</si>
  <si>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</si>
  <si>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</si>
  <si>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</si>
  <si>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</si>
  <si>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</si>
  <si>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</si>
  <si>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</si>
  <si>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</si>
  <si>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</si>
  <si>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</si>
  <si>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</si>
  <si>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</si>
  <si>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</si>
  <si>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</si>
  <si>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</si>
  <si>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</si>
  <si>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</si>
  <si>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</si>
  <si>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</si>
  <si>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</si>
  <si>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</si>
  <si>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</si>
  <si>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</si>
  <si>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</si>
  <si>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</si>
  <si>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</si>
  <si>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</si>
  <si>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</si>
  <si>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</si>
  <si>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</si>
  <si>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</si>
  <si>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</si>
  <si>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</si>
  <si>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</si>
  <si>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</si>
  <si>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</si>
  <si>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</si>
  <si>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</si>
  <si>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</si>
  <si>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</si>
  <si>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</si>
  <si>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</si>
  <si>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</si>
  <si>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</si>
  <si>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</si>
  <si>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</si>
  <si>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</si>
  <si>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</si>
  <si>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</si>
  <si>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</si>
  <si>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</si>
  <si>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</si>
  <si>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</si>
  <si>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</si>
  <si>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</si>
  <si>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</si>
  <si>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</si>
  <si>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</si>
  <si>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</si>
  <si>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</si>
  <si>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</si>
  <si>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</si>
  <si>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</si>
  <si>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</si>
  <si>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</si>
  <si>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</si>
  <si>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</si>
  <si>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</si>
  <si>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</si>
  <si>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</si>
  <si>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</si>
  <si>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</si>
  <si>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</si>
  <si>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</si>
  <si>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</si>
  <si>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</si>
  <si>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</si>
  <si>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</si>
  <si>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</si>
  <si>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</si>
  <si>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</si>
  <si>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</si>
  <si>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</si>
  <si>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</si>
  <si>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</si>
  <si>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</si>
  <si>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</si>
  <si>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</si>
  <si>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</si>
  <si>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</si>
  <si>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</si>
  <si>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</si>
  <si>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</si>
  <si>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</si>
  <si>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</si>
  <si>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</si>
  <si>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</si>
  <si>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</si>
  <si>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</si>
  <si>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</si>
  <si>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</si>
  <si>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</si>
  <si>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</si>
  <si>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</si>
  <si>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</si>
  <si>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</si>
  <si>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</si>
  <si>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</si>
  <si>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</si>
  <si>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</si>
  <si>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</si>
  <si>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</si>
  <si>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</si>
  <si>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</si>
  <si>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</si>
  <si>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</si>
  <si>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</si>
  <si>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</si>
  <si>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</si>
  <si>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</si>
  <si>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</si>
  <si>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</si>
  <si>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</si>
  <si>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</si>
  <si>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</si>
  <si>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</si>
  <si>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</si>
  <si>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</si>
  <si>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</si>
  <si>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</si>
  <si>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</si>
  <si>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</si>
  <si>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</si>
  <si>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</si>
  <si>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</si>
  <si>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</si>
  <si>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</si>
  <si>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</si>
  <si>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</si>
  <si>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</si>
  <si>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</si>
  <si>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</si>
  <si>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</si>
  <si>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</si>
  <si>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</si>
  <si>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</si>
  <si>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</si>
  <si>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</si>
  <si>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</si>
  <si>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</si>
  <si>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</si>
  <si>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</si>
  <si>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</si>
  <si>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</si>
  <si>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</si>
  <si>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</si>
  <si>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</si>
  <si>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</si>
  <si>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</si>
  <si>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</si>
  <si>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</si>
  <si>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</si>
  <si>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</si>
  <si>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</si>
  <si>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</si>
  <si>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</si>
  <si>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</si>
  <si>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</si>
  <si>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</si>
  <si>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</si>
  <si>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</si>
  <si>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</si>
  <si>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</si>
  <si>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</si>
  <si>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</si>
  <si>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</si>
  <si>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</si>
  <si>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</si>
  <si>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</si>
  <si>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</si>
  <si>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</si>
  <si>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</si>
  <si>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</si>
  <si>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</si>
  <si>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</si>
  <si>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</si>
  <si>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</si>
  <si>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</si>
  <si>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</si>
  <si>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</si>
  <si>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</si>
  <si>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</si>
  <si>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</si>
  <si>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</si>
  <si>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</si>
  <si>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</si>
  <si>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</si>
  <si>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</si>
  <si>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</si>
  <si>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</si>
  <si>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</si>
  <si>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</si>
  <si>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</si>
  <si>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</si>
  <si>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</si>
  <si>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</si>
  <si>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</si>
  <si>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</si>
  <si>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</si>
  <si>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</si>
  <si>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</si>
  <si>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</si>
  <si>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</si>
  <si>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</si>
  <si>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</si>
  <si>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</si>
  <si>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</si>
  <si>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</si>
  <si>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</si>
  <si>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</si>
  <si>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</si>
  <si>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</si>
  <si>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</si>
  <si>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</si>
  <si>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</si>
  <si>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</si>
  <si>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</si>
  <si>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</si>
  <si>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</si>
  <si>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</si>
  <si>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</si>
  <si>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</si>
  <si>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</si>
  <si>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</si>
  <si>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</si>
  <si>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</si>
  <si>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</si>
  <si>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</si>
  <si>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</si>
  <si>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</si>
  <si>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</si>
  <si>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</si>
  <si>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</si>
  <si>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</si>
  <si>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</si>
  <si>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</si>
  <si>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</si>
  <si>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</si>
  <si>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</si>
  <si>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</si>
  <si>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</si>
  <si>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</si>
  <si>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</si>
  <si>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</si>
  <si>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</si>
  <si>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</si>
  <si>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</si>
  <si>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</si>
  <si>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</si>
  <si>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</si>
  <si>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</si>
  <si>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</si>
  <si>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</si>
  <si>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</si>
  <si>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</si>
  <si>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</si>
  <si>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</si>
  <si>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</si>
  <si>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</si>
  <si>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</si>
  <si>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</si>
  <si>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</si>
  <si>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</si>
  <si>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</si>
  <si>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</si>
  <si>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</si>
  <si>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</si>
  <si>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</si>
  <si>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</si>
  <si>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</si>
  <si>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</si>
  <si>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</si>
  <si>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</si>
  <si>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</si>
  <si>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</si>
  <si>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</si>
  <si>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</si>
  <si>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</si>
  <si>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</si>
  <si>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</si>
  <si>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</si>
  <si>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</si>
  <si>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</si>
  <si>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</si>
  <si>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</si>
  <si>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</si>
  <si>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</si>
  <si>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</si>
  <si>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</si>
  <si>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</si>
  <si>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</si>
  <si>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</si>
  <si>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</si>
  <si>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</si>
  <si>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</si>
  <si>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</si>
  <si>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</si>
  <si>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</si>
  <si>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</si>
  <si>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</si>
  <si>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</si>
  <si>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</si>
  <si>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</si>
  <si>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</si>
  <si>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</si>
  <si>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</si>
  <si>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</si>
  <si>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</si>
  <si>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</si>
  <si>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</si>
  <si>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</si>
  <si>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</si>
  <si>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</si>
  <si>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</si>
  <si>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</si>
  <si>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</si>
  <si>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</si>
  <si>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</si>
  <si>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</si>
  <si>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</si>
  <si>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</si>
  <si>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</si>
  <si>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</si>
  <si>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</si>
  <si>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</si>
  <si>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</si>
  <si>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</si>
  <si>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</si>
  <si>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</si>
  <si>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</si>
  <si>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</si>
  <si>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</si>
  <si>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</si>
  <si>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</si>
  <si>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</si>
  <si>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</si>
  <si>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</si>
  <si>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</si>
  <si>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</si>
  <si>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</si>
  <si>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</si>
  <si>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</si>
  <si>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</si>
  <si>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</si>
  <si>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</si>
  <si>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</si>
  <si>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</si>
  <si>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</si>
  <si>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</si>
  <si>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</si>
  <si>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</si>
  <si>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</si>
  <si>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</si>
  <si>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</si>
  <si>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</si>
  <si>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</si>
  <si>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</si>
  <si>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</si>
  <si>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</si>
  <si>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</si>
  <si>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</si>
  <si>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</si>
  <si>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</si>
  <si>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</si>
  <si>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</si>
  <si>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</si>
  <si>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</si>
  <si>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</si>
  <si>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</si>
  <si>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</si>
  <si>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</si>
  <si>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</si>
  <si>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</si>
  <si>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</si>
  <si>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</si>
  <si>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</si>
  <si>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</si>
  <si>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</si>
  <si>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</si>
  <si>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</si>
  <si>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</si>
  <si>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</si>
  <si>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</si>
  <si>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</si>
  <si>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</si>
  <si>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</si>
  <si>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</si>
  <si>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</si>
  <si>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</si>
  <si>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</si>
  <si>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</si>
  <si>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</si>
  <si>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</si>
  <si>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</si>
  <si>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</si>
  <si>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</si>
  <si>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</si>
  <si>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</si>
  <si>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</si>
  <si>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</si>
  <si>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</si>
  <si>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</si>
  <si>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</si>
  <si>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</si>
  <si>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</si>
  <si>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</si>
  <si>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</si>
  <si>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</si>
  <si>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</si>
  <si>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</si>
  <si>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</si>
  <si>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</si>
  <si>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</si>
  <si>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</si>
  <si>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</si>
  <si>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</si>
  <si>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</si>
  <si>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</si>
  <si>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</si>
  <si>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</si>
  <si>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</si>
  <si>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</si>
  <si>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</si>
  <si>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</si>
  <si>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</si>
  <si>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</si>
  <si>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</si>
  <si>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</si>
  <si>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</si>
  <si>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</si>
  <si>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</si>
  <si>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</si>
  <si>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</si>
  <si>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</si>
  <si>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</si>
  <si>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</si>
  <si>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</si>
  <si>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</si>
  <si>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</si>
  <si>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</si>
  <si>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</si>
  <si>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</si>
  <si>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</si>
  <si>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</si>
  <si>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</si>
  <si>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</si>
  <si>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</si>
  <si>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</si>
  <si>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</si>
  <si>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</si>
  <si>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</si>
  <si>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</si>
  <si>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</si>
  <si>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</si>
  <si>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</si>
  <si>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</si>
  <si>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</si>
  <si>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</si>
  <si>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</si>
  <si>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</si>
  <si>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</si>
  <si>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</si>
  <si>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</si>
  <si>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</si>
  <si>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</si>
  <si>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</si>
  <si>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</si>
  <si>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</si>
  <si>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</si>
  <si>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</si>
  <si>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</si>
  <si>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</si>
  <si>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</si>
  <si>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</si>
  <si>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</si>
  <si>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</si>
  <si>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</si>
  <si>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</si>
  <si>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</si>
  <si>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</si>
  <si>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</si>
  <si>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</si>
  <si>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</si>
  <si>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</si>
  <si>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</si>
  <si>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</si>
  <si>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</si>
  <si>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</si>
  <si>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</si>
  <si>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</si>
  <si>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</si>
  <si>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</si>
  <si>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</si>
  <si>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</si>
  <si>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</si>
  <si>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</si>
  <si>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</si>
  <si>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</si>
  <si>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</si>
  <si>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</si>
  <si>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</si>
  <si>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</si>
  <si>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</si>
  <si>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</si>
  <si>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</si>
  <si>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</si>
  <si>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</si>
  <si>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</si>
  <si>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</si>
  <si>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</si>
  <si>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</si>
  <si>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</si>
  <si>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</si>
  <si>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</si>
  <si>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</si>
  <si>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</si>
  <si>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</si>
  <si>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</si>
  <si>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</si>
  <si>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</si>
  <si>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</si>
  <si>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</si>
  <si>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</si>
  <si>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</si>
  <si>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</si>
  <si>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</si>
  <si>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</si>
  <si>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</si>
  <si>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</si>
  <si>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</si>
  <si>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</si>
  <si>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</si>
  <si>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</si>
  <si>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</si>
  <si>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</si>
  <si>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</si>
  <si>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</si>
  <si>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</si>
  <si>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</si>
  <si>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</si>
  <si>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</si>
  <si>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</si>
  <si>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</si>
  <si>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</si>
  <si>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</si>
  <si>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</si>
  <si>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</si>
  <si>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</si>
  <si>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</si>
  <si>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</si>
  <si>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</si>
  <si>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</si>
  <si>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</si>
  <si>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</si>
  <si>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</si>
  <si>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</si>
  <si>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</si>
  <si>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</si>
  <si>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</si>
  <si>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</si>
  <si>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</si>
  <si>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</si>
  <si>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</si>
  <si>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</si>
  <si>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</si>
  <si>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</si>
  <si>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</si>
  <si>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</si>
  <si>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</si>
  <si>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</si>
  <si>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</si>
  <si>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</si>
  <si>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</si>
  <si>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</si>
  <si>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</si>
  <si>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</si>
  <si>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</si>
  <si>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</si>
  <si>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</si>
  <si>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</si>
  <si>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</si>
  <si>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</si>
  <si>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</si>
  <si>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</si>
  <si>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</si>
  <si>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</si>
  <si>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</si>
  <si>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</si>
  <si>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</si>
  <si>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</si>
  <si>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</si>
  <si>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</si>
  <si>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</si>
  <si>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</si>
  <si>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</si>
  <si>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</si>
  <si>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</si>
  <si>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</si>
  <si>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</si>
  <si>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</si>
  <si>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</si>
  <si>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</si>
  <si>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</si>
  <si>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</si>
  <si>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</si>
  <si>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</si>
  <si>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</si>
  <si>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</si>
  <si>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</si>
  <si>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</si>
  <si>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</si>
  <si>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</si>
  <si>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</si>
  <si>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</si>
  <si>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</si>
  <si>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</si>
  <si>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</si>
  <si>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</si>
  <si>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</si>
  <si>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</si>
  <si>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</si>
  <si>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</si>
  <si>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</si>
  <si>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</si>
  <si>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</si>
  <si>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</si>
  <si>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</si>
  <si>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</si>
  <si>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</si>
  <si>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</si>
  <si>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</si>
  <si>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</si>
  <si>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</si>
  <si>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</si>
  <si>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</si>
  <si>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</si>
  <si>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</si>
  <si>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</si>
  <si>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</si>
  <si>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</si>
  <si>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</si>
  <si>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</si>
  <si>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</si>
  <si>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</si>
  <si>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</si>
  <si>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</si>
  <si>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</si>
  <si>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</si>
  <si>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</si>
  <si>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</si>
  <si>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</si>
  <si>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</si>
  <si>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</si>
  <si>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</si>
  <si>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</si>
  <si>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</si>
  <si>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</si>
  <si>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</si>
  <si>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</si>
  <si>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</si>
  <si>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</si>
  <si>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</si>
  <si>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</si>
  <si>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</si>
  <si>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</si>
  <si>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</si>
  <si>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</si>
  <si>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</si>
  <si>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</si>
  <si>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</si>
  <si>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</si>
  <si>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</si>
  <si>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</si>
  <si>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</si>
  <si>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</si>
  <si>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</si>
  <si>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</si>
  <si>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</si>
  <si>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</si>
  <si>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</si>
  <si>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</si>
  <si>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</si>
  <si>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</si>
  <si>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</si>
  <si>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</si>
  <si>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</si>
  <si>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</si>
  <si>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</si>
  <si>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</si>
  <si>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</si>
  <si>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</si>
  <si>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</si>
  <si>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</si>
  <si>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</si>
  <si>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</si>
  <si>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</si>
  <si>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</si>
  <si>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</si>
  <si>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</si>
  <si>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</si>
  <si>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</si>
  <si>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</si>
  <si>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</si>
  <si>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</si>
  <si>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</si>
  <si>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</si>
  <si>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</si>
  <si>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</si>
  <si>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</si>
  <si>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</si>
  <si>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</si>
  <si>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</si>
  <si>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</si>
  <si>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</si>
  <si>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</si>
  <si>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</si>
  <si>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</si>
  <si>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</si>
  <si>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</si>
  <si>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</si>
  <si>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</si>
  <si>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</si>
  <si>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</si>
  <si>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</si>
  <si>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</si>
  <si>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</si>
  <si>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</si>
  <si>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</si>
  <si>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</si>
  <si>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</si>
  <si>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</si>
  <si>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</si>
  <si>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</si>
  <si>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</si>
  <si>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</si>
  <si>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</si>
  <si>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</si>
  <si>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</si>
  <si>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</si>
  <si>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</si>
  <si>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</si>
  <si>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</si>
  <si>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</si>
  <si>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</si>
  <si>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</si>
  <si>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</si>
  <si>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</si>
  <si>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</si>
  <si>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</si>
  <si>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</si>
  <si>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</si>
  <si>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</si>
  <si>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</si>
  <si>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</si>
  <si>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</si>
  <si>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</si>
  <si>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</si>
  <si>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</si>
  <si>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</si>
  <si>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</si>
  <si>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</si>
  <si>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</si>
  <si>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</si>
  <si>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</si>
  <si>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</si>
  <si>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</si>
  <si>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</si>
  <si>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</si>
  <si>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</si>
  <si>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</si>
  <si>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</si>
  <si>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</si>
  <si>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</si>
  <si>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</si>
  <si>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</si>
  <si>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</si>
  <si>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</si>
  <si>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</si>
  <si>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</si>
  <si>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</si>
  <si>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</si>
  <si>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</si>
  <si>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</si>
  <si>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</si>
  <si>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</si>
  <si>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</si>
  <si>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</si>
  <si>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</si>
  <si>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</si>
  <si>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</si>
  <si>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</si>
  <si>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</si>
  <si>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</si>
  <si>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</si>
  <si>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</si>
  <si>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</si>
  <si>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</si>
  <si>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</si>
  <si>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</si>
  <si>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</si>
  <si>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</si>
  <si>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</si>
  <si>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</si>
  <si>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</si>
  <si>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</si>
  <si>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</si>
  <si>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</si>
  <si>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Радослава Горанова</t>
  </si>
  <si>
    <t>09554/28-28</t>
  </si>
  <si>
    <t>Силвия Еленкова</t>
  </si>
  <si>
    <t>chiprovci@mail.bg</t>
  </si>
  <si>
    <t>www.chiprovtsi.bg</t>
  </si>
  <si>
    <t>b748</t>
  </si>
  <si>
    <t>d627</t>
  </si>
  <si>
    <t>c920</t>
  </si>
  <si>
    <t>Пламен Петков</t>
  </si>
  <si>
    <t>09.01.2020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</si>
</sst>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ЧИПРОВЦИ</v>
      </c>
      <c r="C2" s="1670"/>
      <c r="D2" s="1671"/>
      <c r="E2" s="1019"/>
      <c r="F2" s="1020">
        <f>+OTCHET!H9</f>
        <v>0</v>
      </c>
      <c r="G2" s="1021" t="str">
        <f>+OTCHET!F12</f>
        <v>6210</v>
      </c>
      <c r="H2" s="1022"/>
      <c r="I2" s="1672" t="str">
        <f>+OTCHET!H607</f>
        <v>www.chiprovtsi.bg</v>
      </c>
      <c r="J2" s="1673"/>
      <c r="K2" s="1013"/>
      <c r="L2" s="1674" t="str">
        <f>OTCHET!H605</f>
        <v>chiprovci@mail.bg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9" t="s">
        <v>998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1" t="s">
        <v>977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4" t="s">
        <v>978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1015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1017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1019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1021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1023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1025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1027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1030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1033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1035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1037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1039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1046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1048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1050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1052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1054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1057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1059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1060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1062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1064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1066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1070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1072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1074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1076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1078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1080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1083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12766</v>
      </c>
      <c r="K59" s="1095"/>
      <c r="L59" s="1120">
        <f>+IF($P$2=33,$Q59,0)</f>
        <v>0</v>
      </c>
      <c r="M59" s="1095"/>
      <c r="N59" s="1121">
        <f>+ROUND(+G59+J59+L59,0)</f>
        <v>12766</v>
      </c>
      <c r="O59" s="1097"/>
      <c r="P59" s="1119">
        <f>+ROUND(+OTCHET!E275+OTCHET!E276,0)</f>
        <v>0</v>
      </c>
      <c r="Q59" s="1120">
        <f>+ROUND(+OTCHET!L275+OTCHET!L276,0)</f>
        <v>12766</v>
      </c>
      <c r="R59" s="1046"/>
      <c r="S59" s="1690" t="s">
        <v>1085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1087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1089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12766</v>
      </c>
      <c r="K63" s="1095"/>
      <c r="L63" s="1208">
        <f>+ROUND(+SUM(L58:L61),0)</f>
        <v>0</v>
      </c>
      <c r="M63" s="1095"/>
      <c r="N63" s="1209">
        <f>+ROUND(+SUM(N58:N61),0)</f>
        <v>12766</v>
      </c>
      <c r="O63" s="1097"/>
      <c r="P63" s="1207">
        <f>+ROUND(+SUM(P58:P61),0)</f>
        <v>0</v>
      </c>
      <c r="Q63" s="1208">
        <f>+ROUND(+SUM(Q58:Q61),0)</f>
        <v>12766</v>
      </c>
      <c r="R63" s="1046"/>
      <c r="S63" s="1699" t="s">
        <v>1093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1096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1098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1100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1103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1105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1107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1110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1112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1114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12766</v>
      </c>
      <c r="K77" s="1095"/>
      <c r="L77" s="1233">
        <f>+ROUND(L56+L63+L67+L71+L75,0)</f>
        <v>0</v>
      </c>
      <c r="M77" s="1095"/>
      <c r="N77" s="1234">
        <f>+ROUND(N56+N63+N67+N71+N75,0)</f>
        <v>12766</v>
      </c>
      <c r="O77" s="1097"/>
      <c r="P77" s="1231">
        <f>+ROUND(P56+P63+P67+P71+P75,0)</f>
        <v>0</v>
      </c>
      <c r="Q77" s="1232">
        <f>+ROUND(Q56+Q63+Q67+Q71+Q75,0)</f>
        <v>12766</v>
      </c>
      <c r="R77" s="1046"/>
      <c r="S77" s="1714" t="s">
        <v>1116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-413</v>
      </c>
      <c r="K79" s="1095"/>
      <c r="L79" s="1108">
        <f>+IF($P$2=33,$Q79,0)</f>
        <v>0</v>
      </c>
      <c r="M79" s="1095"/>
      <c r="N79" s="1109">
        <f>+ROUND(+G79+J79+L79,0)</f>
        <v>-413</v>
      </c>
      <c r="O79" s="1097"/>
      <c r="P79" s="1107">
        <f>+ROUND(OTCHET!E419,0)</f>
        <v>0</v>
      </c>
      <c r="Q79" s="1108">
        <f>+ROUND(OTCHET!L419,0)</f>
        <v>-413</v>
      </c>
      <c r="R79" s="1046"/>
      <c r="S79" s="1687" t="s">
        <v>1119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12766</v>
      </c>
      <c r="K80" s="1095"/>
      <c r="L80" s="1120">
        <f>+IF($P$2=33,$Q80,0)</f>
        <v>0</v>
      </c>
      <c r="M80" s="1095"/>
      <c r="N80" s="1121">
        <f>+ROUND(+G80+J80+L80,0)</f>
        <v>12766</v>
      </c>
      <c r="O80" s="1097"/>
      <c r="P80" s="1119">
        <f>+ROUND(OTCHET!E429,0)</f>
        <v>0</v>
      </c>
      <c r="Q80" s="1120">
        <f>+ROUND(OTCHET!L429,0)</f>
        <v>12766</v>
      </c>
      <c r="R80" s="1046"/>
      <c r="S80" s="1690" t="s">
        <v>1121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12353</v>
      </c>
      <c r="K81" s="1095"/>
      <c r="L81" s="1242">
        <f>+ROUND(L79+L80,0)</f>
        <v>0</v>
      </c>
      <c r="M81" s="1095"/>
      <c r="N81" s="1243">
        <f>+ROUND(N79+N80,0)</f>
        <v>12353</v>
      </c>
      <c r="O81" s="1097"/>
      <c r="P81" s="1241">
        <f>+ROUND(P79+P80,0)</f>
        <v>0</v>
      </c>
      <c r="Q81" s="1242">
        <f>+ROUND(Q79+Q80,0)</f>
        <v>12353</v>
      </c>
      <c r="R81" s="1046"/>
      <c r="S81" s="1717" t="s">
        <v>1123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-413</v>
      </c>
      <c r="K83" s="1095"/>
      <c r="L83" s="1255">
        <f>+ROUND(L48,0)-ROUND(L77,0)+ROUND(L81,0)</f>
        <v>0</v>
      </c>
      <c r="M83" s="1095"/>
      <c r="N83" s="1256">
        <f>+ROUND(N48,0)-ROUND(N77,0)+ROUND(N81,0)</f>
        <v>-413</v>
      </c>
      <c r="O83" s="1257"/>
      <c r="P83" s="1254">
        <f>+ROUND(P48,0)-ROUND(P77,0)+ROUND(P81,0)</f>
        <v>0</v>
      </c>
      <c r="Q83" s="1255">
        <f>+ROUND(Q48,0)-ROUND(Q77,0)+ROUND(Q81,0)</f>
        <v>-413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413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413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413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1129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1131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1133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1136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1138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1140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1142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1144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1147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1149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1151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1153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1157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1159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1161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1164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1166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1168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1171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1173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1175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1178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1180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1182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1184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1187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1191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1193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1195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7" t="s">
        <v>1198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1200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729" t="s">
        <v>1202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-413</v>
      </c>
      <c r="K132" s="1095"/>
      <c r="L132" s="1295">
        <f>+ROUND(+L131-L129-L130,0)</f>
        <v>0</v>
      </c>
      <c r="M132" s="1095"/>
      <c r="N132" s="1296">
        <f>+ROUND(+N131-N129-N130,0)</f>
        <v>-413</v>
      </c>
      <c r="O132" s="1097"/>
      <c r="P132" s="1294">
        <f>+ROUND(+P131-P129-P130,0)</f>
        <v>0</v>
      </c>
      <c r="Q132" s="1295">
        <f>+ROUND(+Q131-Q129-Q130,0)</f>
        <v>-413</v>
      </c>
      <c r="R132" s="1046"/>
      <c r="S132" s="1732" t="s">
        <v>1204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09.01.2020 г.</v>
      </c>
      <c r="D134" s="1247" t="s">
        <v>1206</v>
      </c>
      <c r="E134" s="1019"/>
      <c r="F134" s="1736"/>
      <c r="G134" s="1736"/>
      <c r="H134" s="1019"/>
      <c r="I134" s="1304" t="s">
        <v>1207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8">
      <selection activeCell="G118" sqref="G1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1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2062</v>
      </c>
      <c r="F17" s="1745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4"/>
      <c r="F18" s="1746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12766</v>
      </c>
      <c r="G38" s="848">
        <f>G39+G43+G44+G46+SUM(G48:G52)+G55</f>
        <v>0</v>
      </c>
      <c r="H38" s="849">
        <f>H39+H43+H44+H46+SUM(H48:H52)+H55</f>
        <v>12766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12766</v>
      </c>
      <c r="G49" s="816">
        <f>OTCHET!I275+OTCHET!I276+OTCHET!I284+OTCHET!I287</f>
        <v>0</v>
      </c>
      <c r="H49" s="817">
        <f>OTCHET!J275+OTCHET!J276+OTCHET!J284+OTCHET!J287</f>
        <v>12766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12353</v>
      </c>
      <c r="G56" s="893">
        <f>+G57+G58+G62</f>
        <v>0</v>
      </c>
      <c r="H56" s="894">
        <f>+H57+H58+H62</f>
        <v>12353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12353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12353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12766</v>
      </c>
      <c r="G59" s="906">
        <f>+OTCHET!I422+OTCHET!I423+OTCHET!I424+OTCHET!I425+OTCHET!I426</f>
        <v>0</v>
      </c>
      <c r="H59" s="907">
        <f>+OTCHET!J422+OTCHET!J423+OTCHET!J424+OTCHET!J425+OTCHET!J426</f>
        <v>12766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-413</v>
      </c>
      <c r="G64" s="928">
        <f>+G22-G38+G56-G63</f>
        <v>0</v>
      </c>
      <c r="H64" s="929">
        <f>+H22-H38+H56-H63</f>
        <v>-413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413</v>
      </c>
      <c r="G66" s="938">
        <f>SUM(+G68+G76+G77+G84+G85+G86+G89+G90+G91+G92+G93+G94+G95)</f>
        <v>0</v>
      </c>
      <c r="H66" s="939">
        <f>SUM(+H68+H76+H77+H84+H85+H86+H89+H90+H91+H92+H93+H94+H95)</f>
        <v>413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09554/28-28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7" t="s">
        <v>989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Радослава Горанова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Силвия Еленкова</v>
      </c>
      <c r="F114" s="1748"/>
      <c r="G114" s="1002"/>
      <c r="H114" s="689"/>
      <c r="I114" s="1374" t="str">
        <f>+OTCHET!G603</f>
        <v>Пламен Петков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4">
      <selection activeCell="F609" sqref="F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2070</v>
      </c>
      <c r="C9" s="1795"/>
      <c r="D9" s="1796"/>
      <c r="E9" s="115">
        <v>43466</v>
      </c>
      <c r="F9" s="116">
        <v>43830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41" t="s">
        <v>971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Чипровци</v>
      </c>
      <c r="C12" s="1798"/>
      <c r="D12" s="1799"/>
      <c r="E12" s="118" t="s">
        <v>965</v>
      </c>
      <c r="F12" s="1586" t="s">
        <v>1473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3" t="s">
        <v>2052</v>
      </c>
      <c r="F19" s="1774"/>
      <c r="G19" s="1774"/>
      <c r="H19" s="1775"/>
      <c r="I19" s="1784" t="s">
        <v>2053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468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470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 t="str">
        <f>$B$9</f>
        <v>ОБЩИНА ЧИПРОВЦИ</v>
      </c>
      <c r="C176" s="1768"/>
      <c r="D176" s="1769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Чипровци</v>
      </c>
      <c r="C179" s="1798"/>
      <c r="D179" s="1799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3" t="s">
        <v>2054</v>
      </c>
      <c r="F183" s="1774"/>
      <c r="G183" s="1774"/>
      <c r="H183" s="1775"/>
      <c r="I183" s="1776" t="s">
        <v>2055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746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749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194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200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272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724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219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221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1659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224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234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235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236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237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1664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1661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1662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273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248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249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12766</v>
      </c>
      <c r="K276" s="276">
        <f t="shared" si="68"/>
        <v>0</v>
      </c>
      <c r="L276" s="310">
        <f t="shared" si="68"/>
        <v>12766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12766</v>
      </c>
      <c r="K283" s="290">
        <f t="shared" si="69"/>
        <v>0</v>
      </c>
      <c r="L283" s="287">
        <f t="shared" si="69"/>
        <v>12766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49" t="s">
        <v>625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687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688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917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696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12766</v>
      </c>
      <c r="K301" s="398">
        <f t="shared" si="77"/>
        <v>0</v>
      </c>
      <c r="L301" s="395">
        <f t="shared" si="77"/>
        <v>12766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 t="str">
        <f>$B$9</f>
        <v>ОБЩИНА ЧИПРОВЦИ</v>
      </c>
      <c r="C350" s="1768"/>
      <c r="D350" s="1769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Чипровци</v>
      </c>
      <c r="C353" s="1798"/>
      <c r="D353" s="1799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7" t="s">
        <v>2056</v>
      </c>
      <c r="F357" s="1788"/>
      <c r="G357" s="1788"/>
      <c r="H357" s="178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-413</v>
      </c>
      <c r="K399" s="445">
        <f>SUM(K400:K401)</f>
        <v>0</v>
      </c>
      <c r="L399" s="1378">
        <f t="shared" si="89"/>
        <v>-413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-413</v>
      </c>
      <c r="K400" s="154">
        <v>0</v>
      </c>
      <c r="L400" s="1379">
        <f>I400+J400+K400</f>
        <v>-413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-413</v>
      </c>
      <c r="K419" s="515">
        <f>SUM(K361,K375,K383,K388,K391,K396,K399,K402,K405,K406,K409,K412)</f>
        <v>0</v>
      </c>
      <c r="L419" s="512">
        <f t="shared" si="95"/>
        <v>-413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484">
        <v>12766</v>
      </c>
      <c r="K424" s="1475">
        <v>0</v>
      </c>
      <c r="L424" s="1378">
        <f>I424+J424+K424</f>
        <v>12766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12766</v>
      </c>
      <c r="K429" s="515">
        <f t="shared" si="97"/>
        <v>0</v>
      </c>
      <c r="L429" s="512">
        <f t="shared" si="97"/>
        <v>12766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 t="str">
        <f>$B$9</f>
        <v>ОБЩИНА ЧИПРОВЦИ</v>
      </c>
      <c r="C435" s="1768"/>
      <c r="D435" s="1769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Чипровци</v>
      </c>
      <c r="C438" s="1798"/>
      <c r="D438" s="1799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2058</v>
      </c>
      <c r="F442" s="1774"/>
      <c r="G442" s="1774"/>
      <c r="H442" s="177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-413</v>
      </c>
      <c r="K445" s="548">
        <f t="shared" si="99"/>
        <v>0</v>
      </c>
      <c r="L445" s="549">
        <f t="shared" si="99"/>
        <v>-413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413</v>
      </c>
      <c r="K446" s="555">
        <f t="shared" si="100"/>
        <v>0</v>
      </c>
      <c r="L446" s="556">
        <f>+L597</f>
        <v>413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5" t="str">
        <f>$B$7</f>
        <v>ОТЧЕТНИ ДАННИ ПО ЕБК ЗА СМЕТКИТЕ ЗА СРЕДСТВАТА ОТ ЕВРОПЕЙСКИЯ СЪЮЗ - РА</v>
      </c>
      <c r="C449" s="1766"/>
      <c r="D449" s="17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 t="str">
        <f>$B$9</f>
        <v>ОБЩИНА ЧИПРОВЦИ</v>
      </c>
      <c r="C451" s="1768"/>
      <c r="D451" s="1769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Чипровци</v>
      </c>
      <c r="C454" s="1798"/>
      <c r="D454" s="1799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1" t="s">
        <v>2060</v>
      </c>
      <c r="F458" s="1782"/>
      <c r="G458" s="1782"/>
      <c r="H458" s="1783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773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1999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783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932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937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938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939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940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942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943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944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945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954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413</v>
      </c>
      <c r="K566" s="581">
        <f t="shared" si="128"/>
        <v>0</v>
      </c>
      <c r="L566" s="578">
        <f t="shared" si="128"/>
        <v>413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959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835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413</v>
      </c>
      <c r="K597" s="666">
        <f t="shared" si="133"/>
        <v>0</v>
      </c>
      <c r="L597" s="662">
        <f t="shared" si="133"/>
        <v>413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3" t="s">
        <v>2073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879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2071</v>
      </c>
      <c r="E603" s="671"/>
      <c r="F603" s="218" t="s">
        <v>881</v>
      </c>
      <c r="G603" s="1825" t="s">
        <v>2079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882</v>
      </c>
      <c r="C604" s="1832"/>
      <c r="D604" s="672" t="s">
        <v>883</v>
      </c>
      <c r="E604" s="673"/>
      <c r="F604" s="674"/>
      <c r="G604" s="1833" t="s">
        <v>879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2080</v>
      </c>
      <c r="C605" s="1835"/>
      <c r="D605" s="675" t="s">
        <v>884</v>
      </c>
      <c r="E605" s="676" t="s">
        <v>2072</v>
      </c>
      <c r="F605" s="677">
        <v>878101238</v>
      </c>
      <c r="G605" s="678" t="s">
        <v>885</v>
      </c>
      <c r="H605" s="1836" t="s">
        <v>2074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6" t="s">
        <v>2075</v>
      </c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5" t="str">
        <f>$B$7</f>
        <v>ОТЧЕТНИ ДАННИ ПО ЕБК ЗА СМЕТКИТЕ ЗА СРЕДСТВАТА ОТ ЕВРОПЕЙСКИЯ СЪЮЗ - РА</v>
      </c>
      <c r="C613" s="1766"/>
      <c r="D613" s="176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 t="str">
        <f>$B$9</f>
        <v>ОБЩИНА ЧИПРОВЦИ</v>
      </c>
      <c r="C615" s="1768"/>
      <c r="D615" s="1769"/>
      <c r="E615" s="115">
        <f>$E$9</f>
        <v>43466</v>
      </c>
      <c r="F615" s="226">
        <f>$F$9</f>
        <v>43830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Чипровци</v>
      </c>
      <c r="C618" s="1771"/>
      <c r="D618" s="1772"/>
      <c r="E618" s="410" t="s">
        <v>892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3" t="s">
        <v>2049</v>
      </c>
      <c r="F622" s="1774"/>
      <c r="G622" s="1774"/>
      <c r="H622" s="1775"/>
      <c r="I622" s="1776" t="s">
        <v>2050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2011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746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9" t="s">
        <v>749</v>
      </c>
      <c r="D632" s="176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194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199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9" t="s">
        <v>200</v>
      </c>
      <c r="D647" s="176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272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724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219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221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222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223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1663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224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234</v>
      </c>
      <c r="D697" s="175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235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236</v>
      </c>
      <c r="D699" s="175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237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1664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1661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1662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247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273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248</v>
      </c>
      <c r="D717" s="1750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9" t="s">
        <v>249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12766</v>
      </c>
      <c r="K718" s="276">
        <f t="shared" si="162"/>
        <v>0</v>
      </c>
      <c r="L718" s="310">
        <f t="shared" si="162"/>
        <v>12766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>
        <v>12766</v>
      </c>
      <c r="K725" s="1421"/>
      <c r="L725" s="287">
        <f t="shared" si="164"/>
        <v>12766</v>
      </c>
      <c r="M725" s="12">
        <f t="shared" si="154"/>
        <v>1</v>
      </c>
      <c r="N725" s="13"/>
    </row>
    <row r="726" spans="1:14" ht="15.75">
      <c r="A726" s="23">
        <v>645</v>
      </c>
      <c r="B726" s="365">
        <v>5300</v>
      </c>
      <c r="C726" s="1749" t="s">
        <v>625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687</v>
      </c>
      <c r="D729" s="175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688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917</v>
      </c>
      <c r="D735" s="175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696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696</v>
      </c>
      <c r="D740" s="175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12766</v>
      </c>
      <c r="K744" s="398">
        <f t="shared" si="167"/>
        <v>0</v>
      </c>
      <c r="L744" s="395">
        <f t="shared" si="167"/>
        <v>12766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2078</v>
      </c>
      <c r="I2" s="61"/>
    </row>
    <row r="3" spans="1:9" ht="12.75">
      <c r="A3" s="61" t="s">
        <v>711</v>
      </c>
      <c r="B3" s="61" t="s">
        <v>2076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2077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5">
        <f>$B$7</f>
        <v>0</v>
      </c>
      <c r="J14" s="1766"/>
      <c r="K14" s="17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3" t="s">
        <v>2049</v>
      </c>
      <c r="M23" s="1774"/>
      <c r="N23" s="1774"/>
      <c r="O23" s="1775"/>
      <c r="P23" s="1776" t="s">
        <v>2050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746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749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194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199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200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272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724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219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221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1663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224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234</v>
      </c>
      <c r="K98" s="175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235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236</v>
      </c>
      <c r="K100" s="175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237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1664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1661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1662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273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248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249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625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687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688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917</v>
      </c>
      <c r="K136" s="175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696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696</v>
      </c>
      <c r="K141" s="17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2020-01-09T12:53:28Z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